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Escritorio/Carpeta insumos apoyo evaluación/Evaluación Técnica Definitiva 23082024/"/>
    </mc:Choice>
  </mc:AlternateContent>
  <xr:revisionPtr revIDLastSave="125" documentId="13_ncr:1_{3CB960A9-5A88-4159-B763-2C397BC33A60}" xr6:coauthVersionLast="47" xr6:coauthVersionMax="47" xr10:uidLastSave="{9C65BB0D-AAC8-46D8-8A35-948D707548E1}"/>
  <bookViews>
    <workbookView xWindow="-120" yWindow="-120" windowWidth="20730" windowHeight="11040" tabRatio="795" firstSheet="2" xr2:uid="{00473EA7-88E8-491B-B800-433EC08ABE0C}"/>
  </bookViews>
  <sheets>
    <sheet name="Resumen región 7" sheetId="15" r:id="rId1"/>
    <sheet name="DIGINORTE S.A.S" sheetId="6" r:id="rId2"/>
    <sheet name="INTERCARIBETV S.A.S" sheetId="17" r:id="rId3"/>
    <sheet name="Variables"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15" l="1"/>
  <c r="C33" i="17"/>
  <c r="C33" i="6"/>
  <c r="B28" i="15" l="1"/>
  <c r="H27" i="15"/>
  <c r="B27" i="15"/>
  <c r="B68" i="17"/>
  <c r="E68" i="17" s="1"/>
  <c r="F49" i="17"/>
  <c r="G49" i="17" s="1"/>
  <c r="D37" i="17"/>
  <c r="C37" i="17"/>
  <c r="E37" i="17" s="1"/>
  <c r="C44" i="17" s="1"/>
  <c r="D28" i="15" s="1"/>
  <c r="E64" i="17"/>
  <c r="E28" i="15"/>
  <c r="C28" i="15"/>
  <c r="B68" i="6"/>
  <c r="E64" i="6"/>
  <c r="C27" i="15"/>
  <c r="E3" i="15"/>
  <c r="E5" i="15"/>
  <c r="F49" i="6" s="1"/>
  <c r="G49" i="6" s="1"/>
  <c r="G27" i="15" s="1"/>
  <c r="E27" i="15"/>
  <c r="B18" i="17" l="1"/>
  <c r="F28" i="15" s="1"/>
  <c r="C37" i="6"/>
  <c r="D37" i="6"/>
  <c r="E68" i="6"/>
  <c r="J27" i="15" s="1"/>
  <c r="K27" i="15" s="1"/>
  <c r="D25" i="17" l="1"/>
  <c r="D24" i="17"/>
  <c r="D23" i="17"/>
  <c r="D22" i="17"/>
  <c r="E37" i="6"/>
  <c r="C44" i="6" s="1"/>
  <c r="B16" i="6" s="1"/>
  <c r="B18" i="6" l="1"/>
  <c r="F27" i="15" s="1"/>
  <c r="D27" i="15"/>
  <c r="D26" i="17"/>
  <c r="D25" i="6" l="1"/>
  <c r="D22" i="6"/>
  <c r="D23" i="6"/>
  <c r="D24" i="6"/>
  <c r="D26" i="6" l="1"/>
</calcChain>
</file>

<file path=xl/sharedStrings.xml><?xml version="1.0" encoding="utf-8"?>
<sst xmlns="http://schemas.openxmlformats.org/spreadsheetml/2006/main" count="270" uniqueCount="134">
  <si>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</si>
  <si>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</si>
  <si>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</si>
  <si>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</si>
  <si>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</si>
  <si>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</si>
  <si>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</si>
  <si>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</si>
  <si>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</si>
  <si>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BOLÍVAR</t>
  </si>
  <si>
    <t>CICUCO</t>
  </si>
  <si>
    <t>HATILLO DE LOBA</t>
  </si>
  <si>
    <t>MARGARITA</t>
  </si>
  <si>
    <t>SAN FERNANDO</t>
  </si>
  <si>
    <t>TALAIGUA NUEVO</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</si>
  <si>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</si>
  <si>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</si>
  <si>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</si>
  <si>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</si>
  <si>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</si>
  <si>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</si>
  <si>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</si>
  <si>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</si>
  <si>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</si>
  <si>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</si>
  <si>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</si>
  <si>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</si>
  <si>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</si>
  <si>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</si>
  <si>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</si>
  <si>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DIGINORTE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</si>
  <si>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</si>
  <si>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</si>
  <si>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</si>
  <si>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</si>
  <si>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</si>
  <si>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</si>
  <si>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</si>
  <si>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</si>
  <si>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FRANCY PAOLA JIMENEZ CRISTANCHO</t>
  </si>
  <si>
    <t>Si</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</si>
  <si>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</si>
  <si>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</si>
  <si>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</si>
  <si>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</si>
  <si>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</si>
  <si>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</si>
  <si>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</si>
  <si>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</si>
  <si>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</si>
  <si>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</si>
  <si>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</si>
  <si>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</si>
  <si>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</si>
  <si>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</si>
  <si>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</si>
  <si>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</si>
  <si>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</si>
  <si>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</si>
  <si>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</si>
  <si>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</si>
  <si>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</si>
  <si>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</si>
  <si>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</si>
  <si>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</si>
  <si>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</si>
  <si>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</si>
  <si>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</si>
  <si>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</si>
  <si>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</si>
  <si>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</si>
  <si>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</si>
  <si>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</si>
  <si>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</si>
  <si>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</si>
  <si>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</si>
  <si>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11.2.4 Contenido de la propuesta técnica</t>
  </si>
  <si>
    <t>VALIDACIÓN DE LA PROPUESTA</t>
  </si>
  <si>
    <t>Cantidad de accesos a internet fijo de la propuesta</t>
  </si>
  <si>
    <r>
      <t xml:space="preserve">Para la acreditación de la cantidad de accesos se toma el valor reportado en boletín trimestral del sector TIC para el cuarto trimestre de año 2023 de acuerdo a lo establecido en los TÉRMINOS DE REFERENCIA DEFINITIVOS en su numeral 11.2.3.:  
(…) " </t>
    </r>
    <r>
      <rPr>
        <i/>
        <sz val="9"/>
        <color theme="1"/>
        <rFont val="Arial Narrow"/>
        <family val="2"/>
      </rPr>
      <t xml:space="preserve"> </t>
    </r>
    <r>
      <rPr>
        <b/>
        <i/>
        <u/>
        <sz val="9"/>
        <color theme="1"/>
        <rFont val="Arial Narrow"/>
        <family val="2"/>
      </rPr>
      <t>será validado bajo uno de los dos mecanismos que se indican a continuación, priorizando la revisión del mecanismo A</t>
    </r>
    <r>
      <rPr>
        <i/>
        <sz val="9"/>
        <color theme="1"/>
        <rFont val="Arial Narrow"/>
        <family val="2"/>
      </rPr>
      <t xml:space="preserve"> y en aquellos casos que no se encuentre el proveedor, se validará el mecanismo B.  
</t>
    </r>
    <r>
      <rPr>
        <b/>
        <i/>
        <sz val="9"/>
        <color theme="1"/>
        <rFont val="Arial Narrow"/>
        <family val="2"/>
      </rPr>
      <t>A. Último boletín trimestral del sector TIC</t>
    </r>
    <r>
      <rPr>
        <i/>
        <sz val="9"/>
        <color theme="1"/>
        <rFont val="Arial Narrow"/>
        <family val="2"/>
      </rPr>
      <t>: La cantidad de usuarios reportados en el Sistema de Información Integral del Sector de TIC -Colombia TIC- que deberá ser diligenciada en el Anexo No. 2a– USUARIOS (ACCESOS) REPORTE COLOMBIA TIC - ÚLTIMO BOLETÍN OFICIAL" (...) (Subrayado y negrita fuera de texto)</t>
    </r>
  </si>
  <si>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</si>
  <si>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</si>
  <si>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</si>
  <si>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</si>
  <si>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</si>
  <si>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</si>
  <si>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</si>
  <si>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</si>
  <si>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</si>
  <si>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</si>
  <si>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</si>
  <si>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</si>
  <si>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</si>
  <si>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</si>
  <si>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</si>
  <si>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NA</t>
  </si>
  <si>
    <t>Se valida la informacion aportada por el proponenete  en el ANEXO 5. OFRECIMIENTO PRESENCIA EN LA REGIÓN DE INTERÉS CON ACCESOS A INTERNET FIJO
contra lo reportado en el boletín trimestral del sector TIC para el cuarto trimestre de año 2023 y no se evidencia presencia en ninguna de los municipios de la region. Por lo anterior, no se acreditan los municipios del citado anexo.</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</si>
  <si>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</si>
  <si>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</si>
  <si>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</si>
  <si>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</si>
  <si>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</si>
  <si>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</si>
  <si>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</si>
  <si>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</si>
  <si>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</si>
  <si>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</si>
  <si>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</si>
  <si>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</si>
  <si>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</si>
  <si>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</si>
  <si>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</si>
  <si>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</si>
  <si>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</si>
  <si>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</si>
  <si>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20.2.4 Mayor porcentaje al exigido de accesos a internet fijo desplegados en Territorio Nal (cantidad de accesos) :</t>
  </si>
  <si>
    <t>Accesos mínimos exigidos para la región</t>
  </si>
  <si>
    <t>Ofrecimiento - Accesos acreditados por el proveedor interesado en el territorio nacional.</t>
  </si>
  <si>
    <t>Información validada en el Boletín TIC del trimestre 3 de 2023.</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</si>
  <si>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</si>
  <si>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INTERCARIBETV S.A.S</t>
  </si>
  <si>
    <t>MONICA PAOLA PANTOJA NIÑO</t>
  </si>
  <si>
    <t>En la propuesta aportó anexos que no correspondían a la convocatoria abierta el 10 de julio de 2024 o hizo cambios del formato de presentación.
Realiza modificaciones al Anexo 1. Carta de Presentación y así mismo presenta un resumen de implementación técnica no solicitado en el anexo.</t>
  </si>
  <si>
    <t>RECHAZADO</t>
  </si>
  <si>
    <t>El proponente presenta el formato No. 7 con un ofrecimiento condicionado, que indica que el FONDO ÚNICO DE TIC, financie el 60% de la tarifa.</t>
  </si>
  <si>
    <t>NO CUMPLE</t>
  </si>
  <si>
    <t>Luego de revisar la información aportada por el proponente en etapa de subsanaciones y validada la información con el GIT de Cobro Coactivo del Ministerio de TIC, se confirma que el proponente no cuenta actualmente con facilidad de pago, recordando que solo hasta que esté firmado el acto administrativo respectivo se puede predicar que hay una facilidad vigente.
Lo anterior no desconoce el interés del proponente de suscribir el acuerdo al cual mediante radicado 242074995 del 03/07/2024 la Coordinación del GIT de Cobro Coactivo, se pronunció con relación a la solicitud inicial del PRST INTERCARIBE TV SAS con NIT. 901289465-0 y RUTIC 96004834, en el sentido que la documentación aportada se encuentra ajustada al Manual de Cobro Persuasivo y Coactivo de esta entidad para continuar con el trámite de facilidad de pago sin garantía en un plazo de 12 meses.
Teniendo en cuenta lo anterior, la entidad mantiene la evaluación en NO CUMPLE, ya que el proponente no presenta autoliquidación para el cuarto trimestre de 2023 y primer trimestre de 2024.</t>
  </si>
  <si>
    <r>
      <t xml:space="preserve">Luego de revisar la información aportada en etapa de subsanaciones, la entidad mantiene la evaluación del requisito conforme se había explicado en la evaluación preliminar, esto es, para la acreditación de la cantidad de accesos se toma el valor reportado en boletín trimestral del sector TIC para el cuarto trimestre de año 2023 de acuerdo a lo establecido en los TÉRMINOS DE REFERENCIA DEFINITIVOS en su numeral 11.2.3.:  
(…) "  </t>
    </r>
    <r>
      <rPr>
        <b/>
        <sz val="9"/>
        <color rgb="FF000000"/>
        <rFont val="Arial Narrow"/>
        <family val="2"/>
      </rPr>
      <t>será validado bajo uno de los dos mecanismos que se indican a continuación, priorizando la revisión del mecanismo A</t>
    </r>
    <r>
      <rPr>
        <sz val="9"/>
        <color rgb="FF000000"/>
        <rFont val="Arial Narrow"/>
        <family val="2"/>
      </rPr>
      <t xml:space="preserve"> y en aquellos casos que no se encuentre el proveedor, se validará el mecanismo B.  
</t>
    </r>
    <r>
      <rPr>
        <b/>
        <sz val="9"/>
        <color rgb="FF000000"/>
        <rFont val="Arial Narrow"/>
        <family val="2"/>
      </rPr>
      <t>A. Último boletín trimestral del sector TIC</t>
    </r>
    <r>
      <rPr>
        <sz val="9"/>
        <color rgb="FF000000"/>
        <rFont val="Arial Narrow"/>
        <family val="2"/>
      </rPr>
      <t xml:space="preserve">: La cantidad de usuarios reportados en el Sistema de Información Integral del Sector de TIC -Colombia TIC- que deberá ser diligenciada en el Anexo No. 2a– USUARIOS (ACCESOS) REPORTE COLOMBIA TIC - ÚLTIMO BOLETÍN OFICIAL" (...) (Subrayado y negrita fuera de texto)
Adicional a lo anterior, el mismo literal A, indica que: "(...) </t>
    </r>
    <r>
      <rPr>
        <b/>
        <u/>
        <sz val="9"/>
        <color rgb="FF000000"/>
        <rFont val="Arial Narrow"/>
        <family val="2"/>
      </rPr>
      <t>en caso de existir alguna inconsistencia prevalecerá la información del boletín</t>
    </r>
    <r>
      <rPr>
        <sz val="9"/>
        <color rgb="FF000000"/>
        <rFont val="Arial Narrow"/>
        <family val="2"/>
      </rPr>
      <t xml:space="preserve">. Cuando el proveedor en el respectivo anexo haya apelado a alguna de las causales asociadas a la Resolución 3484 de 2012, inciso C del Artículo 12, prevalecerá la información que haya sido objeto de validación por la entidad. "  (Subrayado y negrita fuera de texto)
Por lo anterior, el Boletín del Sector TIC para el trimestre 4 de 2023 permite evidenciar que </t>
    </r>
    <r>
      <rPr>
        <sz val="9"/>
        <color rgb="FF000000"/>
        <rFont val="Arial Narrow"/>
        <family val="2"/>
      </rPr>
      <t>el proponente cuenta con 2347 accesos reportados.</t>
    </r>
  </si>
  <si>
    <t>Luego de revisar la información aportada en etapa de subsanaciones, la entidad mantiene la evaluación, teniendo en cuenta que luego de validar la información en el Boletín Trimestral del Sector TIC, para el trimestre 4 de 2023, no se evidencia presencia del proponente en ninguno de los municipios que integran la región, sólo se evidencian presencia con accesos a internet fijo en el municipio SANTA CRUZ DE MOMPOX.</t>
  </si>
  <si>
    <t>El porponente allega subsanación para el criterio ponderable, mejorando el ofrecimiento realizado inicialmente a 6 meses más de operación y de igual manera ajustando la numeración del anexo No. 6 ofreciemiento tiempo de adicional de operación, por lo anterior se ajuste en la evaluación definitva el ofrecimiento, pero no se otorga puntaje para el criterio de priorización.</t>
  </si>
  <si>
    <r>
      <rPr>
        <sz val="9"/>
        <color rgb="FF000000"/>
        <rFont val="Arial Narrow"/>
      </rPr>
      <t xml:space="preserve">El proponente allega en la subsanación la corrección del formato No. 7 mostrando el ofrecimiento mensual, condicionado a que el FONDO ÚNICO TIC, financie el 60%.
Luego de verificar se evidencia que la subsanación no está en correspondencia con lo descrito en los terminos de referencia en el numeral 4.Distribución de recursos:
" (...) el Fondo Único de TIC apalancará con sus recursos lo correspondiente al CAPEX para el despliegue de la solución de acceso Internet, es decir, la última milla para llevar el servicio al usuario final, </t>
    </r>
    <r>
      <rPr>
        <b/>
        <u/>
        <sz val="9"/>
        <color rgb="FF000000"/>
        <rFont val="Arial Narrow"/>
      </rPr>
      <t>los proveedores interesados deberán dar una contraprestación para la tarifa del servicio mensual de Internet de sus beneficiarios correspondiente al 60%</t>
    </r>
    <r>
      <rPr>
        <sz val="9"/>
        <color rgb="FF000000"/>
        <rFont val="Arial Narrow"/>
      </rPr>
      <t xml:space="preserve"> y el 40% restante, estará a cargo del beneficiario, precisando que la tarifa será uno de los criterios de priorización (ponderación) y por consiguiente el interesado realizará su respectivo ofrecimiento" (subrayado y negrita fuera de texto).  
En este sentido, la propuesta presenta un condicionamiento en lo referente al valor de la tarifa mensual por el servicio de conectividad, ya que indica que el Fondo Único de TIC apalancará parcialmente el OPEX
Por lo anterior, se rechaza la propuesta por la causal indicada en los términos de referencia en su numeral 19 "Cuando la propuesta se presente con condicionamientos para la selección por parte del Comité.".
 No habilitado.</t>
    </r>
  </si>
  <si>
    <t>Se valida información en el Boletín Trimestral del Sector TIC, para el trimestre 4 de 2023.</t>
  </si>
  <si>
    <t>Cheque01</t>
  </si>
  <si>
    <t>Chequeo2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</si>
</sst>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22">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i/>
      <sz val="9"/>
      <color theme="1"/>
      <name val="Arial Narrow"/>
      <family val="2"/>
    </font>
    <font>
      <b/>
      <i/>
      <sz val="9"/>
      <color theme="1"/>
      <name val="Arial Narrow"/>
      <family val="2"/>
    </font>
    <font>
      <b/>
      <sz val="9"/>
      <name val="Arial Narrow"/>
      <family val="2"/>
    </font>
    <font>
      <b/>
      <i/>
      <u/>
      <sz val="9"/>
      <color theme="1"/>
      <name val="Arial Narrow"/>
      <family val="2"/>
    </font>
    <font>
      <sz val="9"/>
      <color rgb="FF000000"/>
      <name val="Arial Narrow"/>
      <family val="2"/>
    </font>
    <font>
      <b/>
      <sz val="9"/>
      <color rgb="FF000000"/>
      <name val="Arial Narrow"/>
      <family val="2"/>
    </font>
    <font>
      <u/>
      <sz val="9"/>
      <color rgb="FF000000"/>
      <name val="Arial Narrow"/>
      <family val="2"/>
    </font>
    <font>
      <b/>
      <u/>
      <sz val="9"/>
      <color rgb="FF000000"/>
      <name val="Arial Narrow"/>
      <family val="2"/>
    </font>
    <font>
      <sz val="9"/>
      <color rgb="FF000000"/>
      <name val="Arial Narrow"/>
    </font>
    <font>
      <b/>
      <u/>
      <sz val="9"/>
      <color rgb="FF000000"/>
      <name val="Arial Narrow"/>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43" fontId="1" fillId="0" borderId="0" applyFont="0" applyFill="0" applyBorder="0" applyAlignment="0" applyProtection="0"/>
  </cellStyleXfs>
  <cellXfs count="155">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0" fontId="10" fillId="0" borderId="1" xfId="0" applyFont="1" applyBorder="1" applyAlignment="1">
      <alignment horizontal="center" vertical="center" wrapText="1"/>
    </xf>
    <xf numFmtId="9" fontId="3" fillId="0" borderId="1" xfId="0" applyNumberFormat="1" applyFont="1" applyBorder="1" applyAlignment="1">
      <alignment horizontal="center" vertical="center" wrapText="1"/>
    </xf>
    <xf numFmtId="3" fontId="14" fillId="2" borderId="1" xfId="0" applyNumberFormat="1" applyFont="1" applyFill="1" applyBorder="1" applyAlignment="1">
      <alignment horizontal="center" vertical="center" wrapText="1"/>
    </xf>
    <xf numFmtId="2" fontId="3" fillId="2" borderId="1" xfId="4" applyNumberFormat="1" applyFont="1" applyFill="1" applyBorder="1" applyAlignment="1">
      <alignment horizontal="center" vertical="center" wrapText="1"/>
    </xf>
    <xf numFmtId="0" fontId="14" fillId="2" borderId="1" xfId="0" applyFont="1" applyFill="1" applyBorder="1" applyAlignment="1">
      <alignment horizontal="center" vertical="center" wrapText="1"/>
    </xf>
    <xf numFmtId="2" fontId="0" fillId="0" borderId="1" xfId="0" applyNumberFormat="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0" borderId="3" xfId="0" applyFont="1" applyBorder="1" applyAlignment="1">
      <alignment horizontal="center"/>
    </xf>
    <xf numFmtId="0" fontId="5" fillId="0" borderId="2" xfId="0" applyFont="1" applyBorder="1" applyAlignment="1">
      <alignment horizont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16"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5" fillId="3" borderId="1" xfId="0" applyFont="1" applyFill="1" applyBorder="1" applyAlignment="1">
      <alignment horizontal="center"/>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3" fillId="0" borderId="1" xfId="0" applyFont="1" applyBorder="1" applyAlignment="1">
      <alignment horizontal="center" vertical="center" wrapText="1"/>
    </xf>
    <xf numFmtId="0" fontId="5" fillId="4" borderId="1"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0" fillId="0" borderId="1" xfId="0" applyFont="1" applyBorder="1" applyAlignment="1">
      <alignment horizontal="center" vertical="center"/>
    </xf>
    <xf numFmtId="0" fontId="5" fillId="3" borderId="1" xfId="0" applyFont="1" applyFill="1" applyBorder="1" applyAlignment="1">
      <alignment horizontal="center" vertical="center" wrapText="1"/>
    </xf>
    <xf numFmtId="0" fontId="14"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9" fontId="5" fillId="3" borderId="1" xfId="1" applyFont="1" applyFill="1" applyBorder="1" applyAlignment="1">
      <alignment horizontal="center"/>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16" fillId="0" borderId="2" xfId="0" applyFont="1" applyFill="1" applyBorder="1" applyAlignment="1">
      <alignment vertical="center" wrapText="1"/>
    </xf>
    <xf numFmtId="0" fontId="3" fillId="0" borderId="1" xfId="0" applyFont="1" applyFill="1" applyBorder="1" applyAlignment="1">
      <alignment horizontal="center" vertical="center" wrapText="1"/>
    </xf>
    <xf numFmtId="0" fontId="16" fillId="0" borderId="1" xfId="0" applyFont="1" applyFill="1" applyBorder="1" applyAlignment="1">
      <alignment vertical="center" wrapText="1"/>
    </xf>
    <xf numFmtId="0" fontId="16" fillId="0" borderId="27" xfId="0" applyFont="1" applyFill="1" applyBorder="1" applyAlignment="1">
      <alignment horizontal="left" vertical="center" wrapText="1"/>
    </xf>
    <xf numFmtId="0" fontId="3" fillId="0" borderId="28" xfId="0" applyFont="1" applyFill="1" applyBorder="1" applyAlignment="1">
      <alignment horizontal="left" vertical="center" wrapText="1"/>
    </xf>
    <xf numFmtId="0" fontId="3" fillId="0" borderId="29" xfId="0" applyFont="1" applyFill="1" applyBorder="1" applyAlignment="1">
      <alignment horizontal="left" vertical="center" wrapText="1"/>
    </xf>
    <xf numFmtId="0" fontId="3" fillId="0" borderId="24" xfId="0" applyFont="1" applyFill="1" applyBorder="1" applyAlignment="1">
      <alignment horizontal="left" vertical="center" wrapText="1"/>
    </xf>
    <xf numFmtId="0" fontId="3" fillId="0" borderId="25" xfId="0" applyFont="1" applyFill="1" applyBorder="1" applyAlignment="1">
      <alignment horizontal="left" vertical="center" wrapText="1"/>
    </xf>
    <xf numFmtId="0" fontId="3" fillId="0" borderId="26"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1" xfId="0" applyFont="1" applyFill="1" applyBorder="1" applyAlignment="1">
      <alignment vertical="center"/>
    </xf>
    <xf numFmtId="0" fontId="20" fillId="0" borderId="2" xfId="0" applyFont="1" applyFill="1" applyBorder="1" applyAlignment="1">
      <alignment vertical="center" wrapText="1"/>
    </xf>
  </cellXfs>
  <cellStyles count="5">
    <cellStyle name="Millares" xfId="4" builtinId="3"/>
    <cellStyle name="Millares 2" xfId="3" xr:uid="{BA8D68A7-63A6-4484-9EF8-64AB0511A95D}"/>
    <cellStyle name="Moneda" xfId="2" builtinId="4"/>
    <cellStyle name="Normal" xfId="0" builtinId="0"/>
    <cellStyle name="Porcentaje" xfId="1" builtinId="5"/>
  </cellStyles>
  <dxfs count="5">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
      <fill>
        <patternFill>
          <bgColor rgb="FFFF0000"/>
        </patternFill>
      </fill>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abSelected="1" topLeftCell="B1" workbookViewId="0">
      <selection activeCell="I28" sqref="I28"/>
    </sheetView>
  </sheetViews>
  <sheetFormatPr defaultColWidth="17.140625" defaultRowHeight="15"/>
  <cols>
    <col min="1" max="1" width="17.140625" style="34"/>
    <col min="2" max="2" width="32.7109375" style="34" customWidth="1"/>
    <col min="3" max="16384" width="17.140625" style="34"/>
  </cols>
  <sheetData>
    <row r="1" spans="1:8" ht="27.75" customHeight="1">
      <c r="A1" s="71" t="s">
        <v>0</v>
      </c>
      <c r="B1" s="71"/>
      <c r="C1" s="71"/>
      <c r="D1" s="71"/>
      <c r="E1" s="71"/>
      <c r="F1" s="71"/>
      <c r="G1" s="71"/>
      <c r="H1" s="71"/>
    </row>
    <row r="3" spans="1:8" ht="45">
      <c r="A3" s="43" t="s">
        <v>1</v>
      </c>
      <c r="B3" s="44">
        <v>7</v>
      </c>
      <c r="D3" s="43" t="s">
        <v>2</v>
      </c>
      <c r="E3" s="44">
        <f>+SUM(D8:D22)</f>
        <v>1027</v>
      </c>
    </row>
    <row r="4" spans="1:8" ht="9.75" customHeight="1"/>
    <row r="5" spans="1:8" ht="45">
      <c r="A5" s="43" t="s">
        <v>3</v>
      </c>
      <c r="B5" s="45">
        <v>521872104</v>
      </c>
      <c r="D5" s="43" t="s">
        <v>4</v>
      </c>
      <c r="E5" s="44">
        <f>+COUNTA(B8:B22)</f>
        <v>5</v>
      </c>
    </row>
    <row r="7" spans="1:8" s="2" customFormat="1" ht="45">
      <c r="A7" s="43" t="s">
        <v>5</v>
      </c>
      <c r="B7" s="43" t="s">
        <v>6</v>
      </c>
      <c r="C7" s="43" t="s">
        <v>7</v>
      </c>
      <c r="D7" s="43" t="s">
        <v>8</v>
      </c>
    </row>
    <row r="8" spans="1:8">
      <c r="A8" s="46">
        <v>1</v>
      </c>
      <c r="B8" s="61" t="s">
        <v>9</v>
      </c>
      <c r="C8" s="62" t="s">
        <v>10</v>
      </c>
      <c r="D8" s="63">
        <v>224</v>
      </c>
    </row>
    <row r="9" spans="1:8">
      <c r="A9" s="46">
        <v>2</v>
      </c>
      <c r="B9" s="61" t="s">
        <v>9</v>
      </c>
      <c r="C9" s="62" t="s">
        <v>11</v>
      </c>
      <c r="D9" s="63">
        <v>201</v>
      </c>
    </row>
    <row r="10" spans="1:8">
      <c r="A10" s="46">
        <v>3</v>
      </c>
      <c r="B10" s="61" t="s">
        <v>9</v>
      </c>
      <c r="C10" s="62" t="s">
        <v>12</v>
      </c>
      <c r="D10" s="63">
        <v>179</v>
      </c>
    </row>
    <row r="11" spans="1:8">
      <c r="A11" s="46">
        <v>4</v>
      </c>
      <c r="B11" s="61" t="s">
        <v>9</v>
      </c>
      <c r="C11" s="62" t="s">
        <v>13</v>
      </c>
      <c r="D11" s="63">
        <v>210</v>
      </c>
    </row>
    <row r="12" spans="1:8">
      <c r="A12" s="46">
        <v>5</v>
      </c>
      <c r="B12" s="61" t="s">
        <v>9</v>
      </c>
      <c r="C12" s="62" t="s">
        <v>14</v>
      </c>
      <c r="D12" s="63">
        <v>213</v>
      </c>
    </row>
    <row r="13" spans="1:8">
      <c r="A13" s="46">
        <v>6</v>
      </c>
      <c r="B13" s="61"/>
      <c r="C13" s="62"/>
      <c r="D13" s="63"/>
    </row>
    <row r="14" spans="1:8">
      <c r="A14" s="46">
        <v>7</v>
      </c>
      <c r="B14" s="61"/>
      <c r="C14" s="62"/>
      <c r="D14" s="63"/>
    </row>
    <row r="15" spans="1:8">
      <c r="A15" s="46">
        <v>8</v>
      </c>
      <c r="B15" s="3"/>
      <c r="C15" s="3"/>
      <c r="D15" s="3"/>
    </row>
    <row r="16" spans="1:8">
      <c r="A16" s="46">
        <v>9</v>
      </c>
      <c r="B16" s="3"/>
      <c r="C16" s="3"/>
      <c r="D16" s="3"/>
    </row>
    <row r="17" spans="1:11">
      <c r="A17" s="46">
        <v>10</v>
      </c>
      <c r="B17" s="3"/>
      <c r="C17" s="3"/>
      <c r="D17" s="3"/>
    </row>
    <row r="18" spans="1:11">
      <c r="A18" s="46">
        <v>11</v>
      </c>
      <c r="B18" s="3"/>
      <c r="C18" s="3"/>
      <c r="D18" s="3"/>
    </row>
    <row r="19" spans="1:11">
      <c r="A19" s="46">
        <v>12</v>
      </c>
      <c r="B19" s="3"/>
      <c r="C19" s="3"/>
      <c r="D19" s="3"/>
    </row>
    <row r="20" spans="1:11">
      <c r="A20" s="46">
        <v>13</v>
      </c>
      <c r="B20" s="3"/>
      <c r="C20" s="3"/>
      <c r="D20" s="3"/>
    </row>
    <row r="21" spans="1:11">
      <c r="A21" s="46">
        <v>14</v>
      </c>
      <c r="B21" s="3"/>
      <c r="C21" s="3"/>
      <c r="D21" s="3"/>
    </row>
    <row r="22" spans="1:11">
      <c r="A22" s="46">
        <v>15</v>
      </c>
      <c r="B22" s="3"/>
      <c r="C22" s="3"/>
      <c r="D22" s="3"/>
    </row>
    <row r="23" spans="1:11" ht="15.75" thickBot="1"/>
    <row r="24" spans="1:11" ht="15.75" thickBot="1">
      <c r="A24" s="75" t="s">
        <v>15</v>
      </c>
      <c r="B24" s="76"/>
      <c r="C24" s="76"/>
      <c r="D24" s="76"/>
      <c r="E24" s="76"/>
      <c r="F24" s="76"/>
      <c r="G24" s="76"/>
      <c r="H24" s="76"/>
      <c r="I24" s="76"/>
      <c r="J24" s="76"/>
      <c r="K24" s="77"/>
    </row>
    <row r="25" spans="1:11">
      <c r="A25" s="78" t="s">
        <v>16</v>
      </c>
      <c r="B25" s="80" t="s">
        <v>17</v>
      </c>
      <c r="C25" s="72" t="s">
        <v>18</v>
      </c>
      <c r="D25" s="73"/>
      <c r="E25" s="73"/>
      <c r="F25" s="74"/>
      <c r="G25" s="72" t="s">
        <v>19</v>
      </c>
      <c r="H25" s="73"/>
      <c r="I25" s="73"/>
      <c r="J25" s="73"/>
      <c r="K25" s="74"/>
    </row>
    <row r="26" spans="1:11" s="2" customFormat="1" ht="60">
      <c r="A26" s="79"/>
      <c r="B26" s="81"/>
      <c r="C26" s="54" t="s">
        <v>20</v>
      </c>
      <c r="D26" s="43" t="s">
        <v>21</v>
      </c>
      <c r="E26" s="43" t="s">
        <v>22</v>
      </c>
      <c r="F26" s="55" t="s">
        <v>23</v>
      </c>
      <c r="G26" s="54" t="s">
        <v>24</v>
      </c>
      <c r="H26" s="43" t="s">
        <v>25</v>
      </c>
      <c r="I26" s="43" t="s">
        <v>26</v>
      </c>
      <c r="J26" s="43" t="s">
        <v>27</v>
      </c>
      <c r="K26" s="55" t="s">
        <v>28</v>
      </c>
    </row>
    <row r="27" spans="1:11">
      <c r="A27" s="56">
        <v>1</v>
      </c>
      <c r="B27" s="48" t="str">
        <f>'DIGINORTE S.A.S'!B3</f>
        <v>DIGINORTE S.A.S</v>
      </c>
      <c r="C27" s="47" t="str">
        <f>'DIGINORTE S.A.S'!B15</f>
        <v>CUMPLE</v>
      </c>
      <c r="D27" s="3" t="str">
        <f>'DIGINORTE S.A.S'!B16</f>
        <v>CUMPLE</v>
      </c>
      <c r="E27" s="3" t="str">
        <f>'DIGINORTE S.A.S'!B17</f>
        <v>CUMPLE</v>
      </c>
      <c r="F27" s="52" t="str">
        <f>'DIGINORTE S.A.S'!B18</f>
        <v>HABILITADO</v>
      </c>
      <c r="G27" s="47">
        <f>'DIGINORTE S.A.S'!G49</f>
        <v>0</v>
      </c>
      <c r="H27" s="70">
        <f>'DIGINORTE S.A.S'!E60</f>
        <v>30</v>
      </c>
      <c r="I27" s="70">
        <f>'DIGINORTE S.A.S'!D24</f>
        <v>20</v>
      </c>
      <c r="J27" s="70">
        <f>'DIGINORTE S.A.S'!E68</f>
        <v>10</v>
      </c>
      <c r="K27" s="52">
        <f>SUM(G27:J27)</f>
        <v>60</v>
      </c>
    </row>
    <row r="28" spans="1:11">
      <c r="A28" s="56">
        <v>2</v>
      </c>
      <c r="B28" s="48" t="str">
        <f>'INTERCARIBETV S.A.S'!B3</f>
        <v>INTERCARIBETV S.A.S</v>
      </c>
      <c r="C28" s="47" t="str">
        <f>'INTERCARIBETV S.A.S'!B15</f>
        <v>CUMPLE</v>
      </c>
      <c r="D28" s="3" t="str">
        <f>'INTERCARIBETV S.A.S'!B16</f>
        <v>RECHAZADO</v>
      </c>
      <c r="E28" s="3" t="str">
        <f>'INTERCARIBETV S.A.S'!B17</f>
        <v>CUMPLE</v>
      </c>
      <c r="F28" s="52" t="str">
        <f>'INTERCARIBETV S.A.S'!B18</f>
        <v>NO HABILITADO</v>
      </c>
      <c r="G28" s="47"/>
      <c r="H28" s="70"/>
      <c r="I28" s="3"/>
      <c r="J28" s="70"/>
      <c r="K28" s="52"/>
    </row>
    <row r="29" spans="1:11">
      <c r="A29" s="56">
        <v>3</v>
      </c>
      <c r="B29" s="48"/>
      <c r="C29" s="47"/>
      <c r="D29" s="3"/>
      <c r="E29" s="3"/>
      <c r="F29" s="52"/>
      <c r="G29" s="47"/>
      <c r="H29" s="3"/>
      <c r="I29" s="3"/>
      <c r="J29" s="3"/>
      <c r="K29" s="52"/>
    </row>
    <row r="30" spans="1:11">
      <c r="A30" s="56">
        <v>4</v>
      </c>
      <c r="B30" s="48"/>
      <c r="C30" s="47"/>
      <c r="D30" s="3"/>
      <c r="E30" s="3"/>
      <c r="F30" s="52"/>
      <c r="G30" s="47"/>
      <c r="H30" s="3"/>
      <c r="I30" s="3"/>
      <c r="J30" s="3"/>
      <c r="K30" s="52"/>
    </row>
    <row r="31" spans="1:11">
      <c r="A31" s="56">
        <v>5</v>
      </c>
      <c r="B31" s="48"/>
      <c r="C31" s="47"/>
      <c r="D31" s="3"/>
      <c r="E31" s="3"/>
      <c r="F31" s="52"/>
      <c r="G31" s="47"/>
      <c r="H31" s="3"/>
      <c r="I31" s="3"/>
      <c r="J31" s="3"/>
      <c r="K31" s="52"/>
    </row>
    <row r="32" spans="1:11">
      <c r="A32" s="56">
        <v>6</v>
      </c>
      <c r="B32" s="48"/>
      <c r="C32" s="47"/>
      <c r="D32" s="3"/>
      <c r="E32" s="3"/>
      <c r="F32" s="52"/>
      <c r="G32" s="47"/>
      <c r="H32" s="3"/>
      <c r="I32" s="3"/>
      <c r="J32" s="3"/>
      <c r="K32" s="52"/>
    </row>
    <row r="33" spans="1:11">
      <c r="A33" s="56">
        <v>7</v>
      </c>
      <c r="B33" s="48"/>
      <c r="C33" s="47"/>
      <c r="D33" s="3"/>
      <c r="E33" s="3"/>
      <c r="F33" s="52"/>
      <c r="G33" s="47"/>
      <c r="H33" s="3"/>
      <c r="I33" s="3"/>
      <c r="J33" s="3"/>
      <c r="K33" s="52"/>
    </row>
    <row r="34" spans="1:11">
      <c r="A34" s="56">
        <v>8</v>
      </c>
      <c r="B34" s="48"/>
      <c r="C34" s="47"/>
      <c r="D34" s="3"/>
      <c r="E34" s="3"/>
      <c r="F34" s="52"/>
      <c r="G34" s="47"/>
      <c r="H34" s="3"/>
      <c r="I34" s="3"/>
      <c r="J34" s="3"/>
      <c r="K34" s="52"/>
    </row>
    <row r="35" spans="1:11">
      <c r="A35" s="56">
        <v>9</v>
      </c>
      <c r="B35" s="48"/>
      <c r="C35" s="47"/>
      <c r="D35" s="3"/>
      <c r="E35" s="3"/>
      <c r="F35" s="52"/>
      <c r="G35" s="47"/>
      <c r="H35" s="3"/>
      <c r="I35" s="3"/>
      <c r="J35" s="3"/>
      <c r="K35" s="52"/>
    </row>
    <row r="36" spans="1:11">
      <c r="A36" s="56">
        <v>10</v>
      </c>
      <c r="B36" s="48"/>
      <c r="C36" s="47"/>
      <c r="D36" s="3"/>
      <c r="E36" s="3"/>
      <c r="F36" s="52"/>
      <c r="G36" s="47"/>
      <c r="H36" s="3"/>
      <c r="I36" s="3"/>
      <c r="J36" s="3"/>
      <c r="K36" s="52"/>
    </row>
    <row r="37" spans="1:11" ht="15.75" thickBot="1">
      <c r="A37" s="57">
        <v>11</v>
      </c>
      <c r="B37" s="49"/>
      <c r="C37" s="50"/>
      <c r="D37" s="51"/>
      <c r="E37" s="51"/>
      <c r="F37" s="53"/>
      <c r="G37" s="50"/>
      <c r="H37" s="51"/>
      <c r="I37" s="51"/>
      <c r="J37" s="51"/>
      <c r="K37" s="53"/>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42" zoomScaleNormal="100" zoomScaleSheetLayoutView="70" zoomScalePageLayoutView="85" workbookViewId="0">
      <selection activeCell="G49" sqref="G49:G53"/>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1" t="s">
        <v>0</v>
      </c>
      <c r="B1" s="107"/>
      <c r="C1" s="107"/>
      <c r="D1" s="107"/>
      <c r="E1" s="107"/>
      <c r="F1" s="107"/>
      <c r="G1" s="107"/>
      <c r="H1" s="107"/>
      <c r="O1" s="5"/>
      <c r="P1" s="5"/>
      <c r="Q1" s="5"/>
    </row>
    <row r="2" spans="1:17" ht="15" customHeight="1">
      <c r="O2" s="5"/>
      <c r="P2" s="5"/>
      <c r="Q2" s="5"/>
    </row>
    <row r="3" spans="1:17">
      <c r="A3" s="13" t="s">
        <v>29</v>
      </c>
      <c r="B3" s="113" t="s">
        <v>30</v>
      </c>
      <c r="C3" s="113"/>
      <c r="D3" s="113"/>
      <c r="E3" s="113"/>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31</v>
      </c>
      <c r="B6" s="32" t="s">
        <v>32</v>
      </c>
      <c r="C6" s="32" t="s">
        <v>33</v>
      </c>
      <c r="D6" s="32" t="s">
        <v>34</v>
      </c>
      <c r="E6" s="32" t="s">
        <v>35</v>
      </c>
      <c r="F6" s="32" t="s">
        <v>36</v>
      </c>
      <c r="G6" s="89" t="s">
        <v>37</v>
      </c>
      <c r="H6" s="90"/>
    </row>
    <row r="7" spans="1:17" ht="40.5">
      <c r="A7" s="12" t="s">
        <v>38</v>
      </c>
      <c r="B7" s="64" t="s">
        <v>30</v>
      </c>
      <c r="C7" s="65">
        <v>96004294</v>
      </c>
      <c r="D7" s="10" t="s">
        <v>39</v>
      </c>
      <c r="E7" s="66">
        <v>1</v>
      </c>
      <c r="F7" s="31" t="s">
        <v>40</v>
      </c>
      <c r="G7" s="82"/>
      <c r="H7" s="83"/>
      <c r="I7" s="8"/>
      <c r="J7" s="8"/>
      <c r="K7" s="8"/>
      <c r="L7" s="8"/>
      <c r="M7" s="7"/>
      <c r="N7" s="7"/>
      <c r="O7" s="7"/>
      <c r="P7" s="7"/>
      <c r="Q7" s="7"/>
    </row>
    <row r="8" spans="1:17">
      <c r="A8" s="12"/>
      <c r="B8" s="20"/>
      <c r="C8" s="11"/>
      <c r="D8" s="11"/>
      <c r="E8" s="11"/>
      <c r="F8" s="11"/>
      <c r="G8" s="82"/>
      <c r="H8" s="83"/>
      <c r="I8" s="8"/>
      <c r="J8" s="8"/>
      <c r="K8" s="8"/>
      <c r="L8" s="8"/>
      <c r="M8" s="7"/>
      <c r="N8" s="7"/>
      <c r="O8" s="7"/>
      <c r="P8" s="7"/>
      <c r="Q8" s="7"/>
    </row>
    <row r="9" spans="1:17">
      <c r="A9" s="12"/>
      <c r="B9" s="20"/>
      <c r="C9" s="11"/>
      <c r="D9" s="11"/>
      <c r="E9" s="11"/>
      <c r="F9" s="11"/>
      <c r="G9" s="82"/>
      <c r="H9" s="83"/>
      <c r="I9" s="8"/>
      <c r="J9" s="8"/>
      <c r="K9" s="8"/>
      <c r="L9" s="8"/>
      <c r="M9" s="7"/>
      <c r="N9" s="7"/>
      <c r="O9" s="7"/>
      <c r="P9" s="7"/>
      <c r="Q9" s="7"/>
    </row>
    <row r="10" spans="1:17">
      <c r="A10" s="12"/>
      <c r="B10" s="20"/>
      <c r="C10" s="19"/>
      <c r="D10" s="15"/>
      <c r="E10" s="15"/>
      <c r="F10" s="15"/>
      <c r="G10" s="82"/>
      <c r="H10" s="83"/>
      <c r="I10" s="8"/>
      <c r="J10" s="8"/>
      <c r="K10" s="8"/>
      <c r="L10" s="8"/>
      <c r="M10" s="7"/>
      <c r="N10" s="7"/>
      <c r="O10" s="7"/>
      <c r="P10" s="7"/>
      <c r="Q10" s="7"/>
    </row>
    <row r="11" spans="1:17">
      <c r="A11" s="12"/>
      <c r="B11" s="20"/>
      <c r="C11" s="19"/>
      <c r="D11" s="15"/>
      <c r="E11" s="15"/>
      <c r="F11" s="15"/>
      <c r="G11" s="82"/>
      <c r="H11" s="83"/>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14" t="s">
        <v>41</v>
      </c>
      <c r="B13" s="115"/>
      <c r="C13" s="8"/>
      <c r="D13" s="8"/>
      <c r="E13" s="8"/>
      <c r="F13" s="8"/>
      <c r="G13" s="8"/>
      <c r="H13" s="8"/>
      <c r="I13" s="8"/>
      <c r="J13" s="8"/>
      <c r="K13" s="8"/>
      <c r="L13" s="7"/>
      <c r="M13" s="7"/>
      <c r="N13" s="7"/>
      <c r="O13" s="7"/>
      <c r="P13" s="7"/>
    </row>
    <row r="14" spans="1:17">
      <c r="A14" s="24" t="s">
        <v>42</v>
      </c>
      <c r="B14" s="24" t="s">
        <v>43</v>
      </c>
      <c r="C14" s="8"/>
      <c r="D14" s="8"/>
      <c r="E14" s="8"/>
      <c r="F14" s="8"/>
      <c r="G14" s="8"/>
      <c r="H14" s="8"/>
      <c r="I14" s="8"/>
      <c r="J14" s="8"/>
      <c r="K14" s="8"/>
      <c r="L14" s="7"/>
      <c r="M14" s="7"/>
      <c r="N14" s="7"/>
      <c r="O14" s="7"/>
      <c r="P14" s="7"/>
    </row>
    <row r="15" spans="1:17">
      <c r="A15" s="23" t="s">
        <v>44</v>
      </c>
      <c r="B15" s="25" t="s">
        <v>45</v>
      </c>
      <c r="C15" s="8"/>
      <c r="D15" s="8"/>
      <c r="E15" s="8"/>
      <c r="F15" s="8"/>
      <c r="G15" s="8"/>
      <c r="H15" s="8"/>
      <c r="I15" s="8"/>
      <c r="J15" s="8"/>
      <c r="K15" s="8"/>
      <c r="L15" s="7"/>
      <c r="M15" s="7"/>
      <c r="N15" s="7"/>
      <c r="O15" s="7"/>
      <c r="P15" s="7"/>
    </row>
    <row r="16" spans="1:17">
      <c r="A16" s="23" t="s">
        <v>46</v>
      </c>
      <c r="B16" s="25" t="str">
        <f>+C44</f>
        <v>CUMPLE</v>
      </c>
      <c r="C16" s="8"/>
      <c r="D16" s="8"/>
      <c r="E16" s="8"/>
      <c r="F16" s="8"/>
      <c r="G16" s="8"/>
      <c r="H16" s="8"/>
      <c r="I16" s="8"/>
      <c r="J16" s="8"/>
      <c r="K16" s="8"/>
      <c r="L16" s="7"/>
      <c r="M16" s="7"/>
      <c r="N16" s="7"/>
      <c r="O16" s="7"/>
      <c r="P16" s="7"/>
    </row>
    <row r="17" spans="1:17">
      <c r="A17" s="23" t="s">
        <v>47</v>
      </c>
      <c r="B17" s="25" t="s">
        <v>45</v>
      </c>
      <c r="C17" s="8"/>
      <c r="D17" s="8"/>
      <c r="E17" s="8"/>
      <c r="F17" s="8"/>
      <c r="G17" s="8"/>
      <c r="H17" s="8"/>
      <c r="I17" s="8"/>
      <c r="J17" s="8"/>
      <c r="K17" s="8"/>
      <c r="L17" s="7"/>
      <c r="M17" s="7"/>
      <c r="N17" s="7"/>
      <c r="O17" s="7"/>
      <c r="P17" s="7"/>
    </row>
    <row r="18" spans="1:17">
      <c r="A18" s="24" t="s">
        <v>23</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16" t="s">
        <v>48</v>
      </c>
      <c r="B20" s="117"/>
      <c r="C20" s="117"/>
      <c r="D20" s="118"/>
      <c r="E20" s="8"/>
      <c r="F20" s="8"/>
      <c r="G20" s="8"/>
      <c r="H20" s="8"/>
      <c r="I20" s="8"/>
      <c r="J20" s="8"/>
      <c r="K20" s="8"/>
      <c r="L20" s="8"/>
      <c r="M20" s="7"/>
      <c r="N20" s="7"/>
      <c r="O20" s="7"/>
      <c r="P20" s="7"/>
      <c r="Q20" s="7"/>
    </row>
    <row r="21" spans="1:17" ht="25.5">
      <c r="A21" s="119" t="s">
        <v>49</v>
      </c>
      <c r="B21" s="120"/>
      <c r="C21" s="24" t="s">
        <v>50</v>
      </c>
      <c r="D21" s="26" t="s">
        <v>51</v>
      </c>
      <c r="E21" s="8"/>
      <c r="F21" s="8"/>
      <c r="G21" s="8"/>
      <c r="H21" s="8"/>
      <c r="I21" s="8"/>
      <c r="J21" s="8"/>
      <c r="K21" s="8"/>
      <c r="L21" s="8"/>
      <c r="M21" s="7"/>
      <c r="N21" s="7"/>
      <c r="O21" s="7"/>
      <c r="P21" s="7"/>
      <c r="Q21" s="7"/>
    </row>
    <row r="22" spans="1:17" ht="27">
      <c r="A22" s="9" t="s">
        <v>52</v>
      </c>
      <c r="B22" s="14" t="s">
        <v>53</v>
      </c>
      <c r="C22" s="28">
        <v>40</v>
      </c>
      <c r="D22" s="28">
        <f>+IF(B18="HABILITADO",G49,"N/A")</f>
        <v>0</v>
      </c>
      <c r="E22" s="8"/>
      <c r="F22" s="8"/>
      <c r="G22" s="8"/>
      <c r="H22" s="8"/>
      <c r="I22" s="8"/>
      <c r="J22" s="8"/>
      <c r="K22" s="8"/>
      <c r="L22" s="8"/>
      <c r="M22" s="7"/>
      <c r="N22" s="7"/>
      <c r="O22" s="7"/>
      <c r="P22" s="7"/>
      <c r="Q22" s="7"/>
    </row>
    <row r="23" spans="1:17" ht="27">
      <c r="A23" s="9" t="s">
        <v>54</v>
      </c>
      <c r="B23" s="14" t="s">
        <v>55</v>
      </c>
      <c r="C23" s="28">
        <v>30</v>
      </c>
      <c r="D23" s="28">
        <f>+IF(B18="HABILITADO",MAX(E57:E60),"N/A")</f>
        <v>30</v>
      </c>
      <c r="E23" s="8"/>
      <c r="F23" s="8"/>
      <c r="G23" s="8"/>
      <c r="H23" s="8"/>
      <c r="I23" s="8"/>
      <c r="J23" s="8"/>
      <c r="K23" s="8"/>
      <c r="L23" s="8"/>
      <c r="M23" s="7"/>
      <c r="N23" s="7"/>
      <c r="O23" s="7"/>
      <c r="P23" s="7"/>
      <c r="Q23" s="7"/>
    </row>
    <row r="24" spans="1:17" ht="27">
      <c r="A24" s="9" t="s">
        <v>56</v>
      </c>
      <c r="B24" s="14" t="s">
        <v>57</v>
      </c>
      <c r="C24" s="28">
        <v>20</v>
      </c>
      <c r="D24" s="28">
        <f>+IF(AND(B18="HABILITADO",E64="CUMPLE"),G64,"N/A")</f>
        <v>20</v>
      </c>
      <c r="E24" s="8"/>
      <c r="F24" s="8"/>
      <c r="G24" s="8"/>
      <c r="H24" s="8"/>
      <c r="I24" s="8"/>
      <c r="J24" s="8"/>
      <c r="K24" s="8"/>
      <c r="L24" s="8"/>
      <c r="M24" s="7"/>
      <c r="N24" s="7"/>
      <c r="O24" s="7"/>
      <c r="P24" s="7"/>
      <c r="Q24" s="7"/>
    </row>
    <row r="25" spans="1:17" ht="38.25" customHeight="1">
      <c r="A25" s="9" t="s">
        <v>58</v>
      </c>
      <c r="B25" s="14" t="s">
        <v>59</v>
      </c>
      <c r="C25" s="28">
        <v>10</v>
      </c>
      <c r="D25" s="28">
        <f>+IF(B18="HABILITADO",E68,"N/A")</f>
        <v>10</v>
      </c>
      <c r="E25" s="8"/>
      <c r="F25" s="8"/>
      <c r="G25" s="8"/>
      <c r="H25" s="8"/>
      <c r="I25" s="8"/>
      <c r="J25" s="8"/>
      <c r="K25" s="8"/>
      <c r="L25" s="8"/>
      <c r="M25" s="7"/>
      <c r="N25" s="7"/>
      <c r="O25" s="7"/>
      <c r="P25" s="7"/>
      <c r="Q25" s="7"/>
    </row>
    <row r="26" spans="1:17">
      <c r="A26" s="116" t="s">
        <v>60</v>
      </c>
      <c r="B26" s="118"/>
      <c r="C26" s="29">
        <v>100</v>
      </c>
      <c r="D26" s="40">
        <f>SUM(D22:D25)</f>
        <v>60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94" t="s">
        <v>61</v>
      </c>
      <c r="D28" s="94"/>
      <c r="E28" s="94"/>
      <c r="F28" s="94"/>
      <c r="G28" s="94"/>
      <c r="H28" s="16"/>
      <c r="I28" s="16"/>
      <c r="J28" s="16"/>
      <c r="K28" s="16"/>
      <c r="L28" s="16"/>
      <c r="M28" s="16"/>
      <c r="N28" s="6"/>
      <c r="O28" s="6"/>
      <c r="P28" s="6"/>
      <c r="Q28" s="6"/>
    </row>
    <row r="29" spans="1:17">
      <c r="A29" s="94" t="s">
        <v>62</v>
      </c>
      <c r="B29" s="94"/>
      <c r="C29" s="27" t="s">
        <v>63</v>
      </c>
      <c r="D29" s="27" t="s">
        <v>64</v>
      </c>
      <c r="E29" s="27" t="s">
        <v>65</v>
      </c>
      <c r="F29" s="27" t="s">
        <v>66</v>
      </c>
      <c r="G29" s="27" t="s">
        <v>67</v>
      </c>
      <c r="H29" s="30" t="s">
        <v>37</v>
      </c>
    </row>
    <row r="30" spans="1:17">
      <c r="A30" s="9" t="s">
        <v>68</v>
      </c>
      <c r="B30" s="10" t="s">
        <v>69</v>
      </c>
      <c r="C30" s="31" t="s">
        <v>45</v>
      </c>
      <c r="D30" s="31"/>
      <c r="E30" s="31"/>
      <c r="F30" s="31"/>
      <c r="G30" s="31"/>
      <c r="H30" s="10"/>
    </row>
    <row r="31" spans="1:17" ht="54">
      <c r="A31" s="9" t="s">
        <v>70</v>
      </c>
      <c r="B31" s="10" t="s">
        <v>71</v>
      </c>
      <c r="C31" s="31" t="s">
        <v>45</v>
      </c>
      <c r="D31" s="31"/>
      <c r="E31" s="31"/>
      <c r="F31" s="31"/>
      <c r="G31" s="31"/>
      <c r="H31" s="10"/>
    </row>
    <row r="32" spans="1:17" ht="108">
      <c r="A32" s="84" t="s">
        <v>72</v>
      </c>
      <c r="B32" s="10" t="s">
        <v>73</v>
      </c>
      <c r="C32" s="31" t="s">
        <v>45</v>
      </c>
      <c r="D32" s="31"/>
      <c r="E32" s="31"/>
      <c r="F32" s="31"/>
      <c r="G32" s="31"/>
      <c r="H32" s="10"/>
    </row>
    <row r="33" spans="1:18">
      <c r="A33" s="85"/>
      <c r="B33" s="10" t="s">
        <v>74</v>
      </c>
      <c r="C33" s="91" t="str">
        <f>+IF(AND(E37="CUMPLE",E39="CUMPLE",E40="CUMPLE",E41="CUMPLE"),"CUMPLE","NO CUMPLE")</f>
        <v>CUMPLE</v>
      </c>
      <c r="D33" s="92"/>
      <c r="E33" s="92"/>
      <c r="F33" s="92"/>
      <c r="G33" s="93"/>
      <c r="H33" s="10"/>
    </row>
    <row r="34" spans="1:18" ht="27">
      <c r="A34" s="9">
        <v>14</v>
      </c>
      <c r="B34" s="10" t="s">
        <v>75</v>
      </c>
      <c r="C34" s="91" t="s">
        <v>45</v>
      </c>
      <c r="D34" s="92"/>
      <c r="E34" s="92"/>
      <c r="F34" s="92"/>
      <c r="G34" s="93"/>
      <c r="H34" s="10"/>
    </row>
    <row r="35" spans="1:18">
      <c r="A35" s="8"/>
      <c r="B35" s="16"/>
      <c r="C35" s="16"/>
      <c r="D35" s="16"/>
      <c r="E35" s="16"/>
      <c r="F35" s="16"/>
      <c r="G35" s="16"/>
      <c r="H35" s="16"/>
      <c r="I35" s="16"/>
      <c r="J35" s="16"/>
      <c r="K35" s="16"/>
      <c r="L35" s="16"/>
      <c r="M35" s="16"/>
      <c r="N35" s="6"/>
      <c r="O35" s="6"/>
      <c r="P35" s="6"/>
      <c r="Q35" s="6"/>
    </row>
    <row r="36" spans="1:18" s="17" customFormat="1" ht="27" customHeight="1">
      <c r="A36" s="112" t="s">
        <v>76</v>
      </c>
      <c r="B36" s="112"/>
      <c r="C36" s="112" t="s">
        <v>77</v>
      </c>
      <c r="D36" s="112"/>
      <c r="E36" s="112"/>
      <c r="F36" s="121" t="s">
        <v>37</v>
      </c>
      <c r="G36" s="121"/>
      <c r="H36" s="121"/>
      <c r="I36" s="60"/>
      <c r="J36" s="60"/>
      <c r="K36" s="60"/>
      <c r="L36" s="60"/>
      <c r="M36" s="60"/>
      <c r="N36" s="60"/>
      <c r="O36" s="6"/>
      <c r="P36" s="6"/>
      <c r="Q36" s="6"/>
      <c r="R36" s="6"/>
    </row>
    <row r="37" spans="1:18" s="17" customFormat="1" ht="64.5" customHeight="1">
      <c r="A37" s="10" t="s">
        <v>78</v>
      </c>
      <c r="B37" s="37">
        <v>1027</v>
      </c>
      <c r="C37" s="106" t="str">
        <f>+IF(B37&gt;'Resumen región 7'!E3,"NO CUMPLE, LA PROPUESTA SUPERA LOS ACCESOS PERMITIDOS PARA LA REGIÓN","CUMPLE, LOS ACCESOS MÁXIMOS PERMITIDOS PARA LA REGIÓN")</f>
        <v>CUMPLE, LOS ACCESOS MÁXIMOS PERMITIDOS PARA LA REGIÓN</v>
      </c>
      <c r="D37" s="106" t="str">
        <f>+IF(B37&lt;='Resumen región 7'!E3,IF(B38/B37&gt;=0.2,"CUMPLE CONDICIÓN DEL 20%","NO CUMPLE CONDICIÓN DEL 20%"),"NO CUMPLE, LA PROPUESTA SUPERA LOS ACCESOS PERMITIDOS PARA LA REGIÓN")</f>
        <v>CUMPLE CONDICIÓN DEL 20%</v>
      </c>
      <c r="E37" s="95" t="str">
        <f>+IF(AND(C37="CUMPLE, LOS ACCESOS MÁXIMOS PERMITIDOS PARA LA REGIÓN",D37="CUMPLE CONDICIÓN DEL 20%"),"CUMPLE","NO CUMPLE")</f>
        <v>CUMPLE</v>
      </c>
      <c r="F37" s="97" t="s">
        <v>79</v>
      </c>
      <c r="G37" s="98"/>
      <c r="H37" s="99"/>
      <c r="I37" s="60"/>
      <c r="J37" s="60"/>
      <c r="K37" s="60"/>
      <c r="L37" s="60"/>
      <c r="M37" s="60"/>
      <c r="N37" s="60"/>
      <c r="O37" s="6"/>
      <c r="P37" s="6"/>
      <c r="Q37" s="6"/>
      <c r="R37" s="6"/>
    </row>
    <row r="38" spans="1:18" s="17" customFormat="1" ht="64.5" customHeight="1">
      <c r="A38" s="31" t="s">
        <v>80</v>
      </c>
      <c r="B38" s="37">
        <v>2509</v>
      </c>
      <c r="C38" s="106"/>
      <c r="D38" s="106"/>
      <c r="E38" s="96"/>
      <c r="F38" s="100"/>
      <c r="G38" s="101"/>
      <c r="H38" s="102"/>
      <c r="I38" s="60"/>
      <c r="J38" s="60"/>
      <c r="K38" s="60"/>
      <c r="L38" s="60"/>
      <c r="M38" s="60"/>
      <c r="N38" s="60"/>
      <c r="O38" s="6"/>
      <c r="P38" s="6"/>
      <c r="Q38" s="6"/>
      <c r="R38" s="6"/>
    </row>
    <row r="39" spans="1:18" s="17" customFormat="1" ht="15" customHeight="1">
      <c r="A39" s="91" t="s">
        <v>81</v>
      </c>
      <c r="B39" s="92"/>
      <c r="C39" s="92"/>
      <c r="D39" s="93"/>
      <c r="E39" s="31" t="s">
        <v>45</v>
      </c>
      <c r="F39" s="103"/>
      <c r="G39" s="104"/>
      <c r="H39" s="105"/>
      <c r="I39" s="60"/>
      <c r="J39" s="60"/>
      <c r="K39" s="60"/>
      <c r="L39" s="60"/>
      <c r="M39" s="60"/>
      <c r="N39" s="60"/>
      <c r="O39" s="6"/>
      <c r="P39" s="6"/>
      <c r="Q39" s="6"/>
      <c r="R39" s="6"/>
    </row>
    <row r="40" spans="1:18" s="17" customFormat="1" ht="13.5" customHeight="1">
      <c r="A40" s="91" t="s">
        <v>82</v>
      </c>
      <c r="B40" s="92"/>
      <c r="C40" s="92"/>
      <c r="D40" s="93"/>
      <c r="E40" s="31" t="s">
        <v>45</v>
      </c>
      <c r="F40" s="103"/>
      <c r="G40" s="104"/>
      <c r="H40" s="105"/>
      <c r="I40" s="60"/>
      <c r="J40" s="60"/>
      <c r="K40" s="60"/>
      <c r="L40" s="60"/>
      <c r="M40" s="60"/>
      <c r="N40" s="60"/>
      <c r="O40" s="6"/>
      <c r="P40" s="6"/>
      <c r="Q40" s="6"/>
      <c r="R40" s="6"/>
    </row>
    <row r="41" spans="1:18" s="17" customFormat="1" ht="15" customHeight="1">
      <c r="A41" s="91" t="s">
        <v>83</v>
      </c>
      <c r="B41" s="92"/>
      <c r="C41" s="92"/>
      <c r="D41" s="93"/>
      <c r="E41" s="31" t="s">
        <v>45</v>
      </c>
      <c r="F41" s="103"/>
      <c r="G41" s="104"/>
      <c r="H41" s="105"/>
      <c r="I41" s="60"/>
      <c r="J41" s="60"/>
      <c r="K41" s="60"/>
      <c r="L41" s="60"/>
      <c r="M41" s="60"/>
      <c r="N41" s="60"/>
      <c r="O41" s="6"/>
      <c r="P41" s="6"/>
      <c r="Q41" s="6"/>
      <c r="R41" s="6"/>
    </row>
    <row r="42" spans="1:18" s="17" customFormat="1" ht="87.75" customHeight="1">
      <c r="A42" s="86" t="s">
        <v>84</v>
      </c>
      <c r="B42" s="87"/>
      <c r="C42" s="87"/>
      <c r="D42" s="87"/>
      <c r="E42" s="87"/>
      <c r="F42" s="87"/>
      <c r="G42" s="87"/>
      <c r="H42" s="88"/>
      <c r="I42" s="60"/>
      <c r="J42" s="60"/>
      <c r="K42" s="60"/>
      <c r="L42" s="60"/>
      <c r="M42" s="60"/>
      <c r="N42" s="60"/>
      <c r="O42" s="6"/>
      <c r="P42" s="6"/>
      <c r="Q42" s="6"/>
      <c r="R42" s="6"/>
    </row>
    <row r="43" spans="1:18" ht="6.75" customHeight="1">
      <c r="A43" s="21"/>
      <c r="C43" s="18"/>
      <c r="D43" s="18"/>
      <c r="E43" s="18"/>
      <c r="F43" s="18"/>
    </row>
    <row r="44" spans="1:18">
      <c r="A44" s="94" t="s">
        <v>85</v>
      </c>
      <c r="B44" s="94"/>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94" t="s">
        <v>86</v>
      </c>
      <c r="B46" s="94"/>
      <c r="C46" s="94"/>
      <c r="D46" s="94"/>
      <c r="E46" s="94"/>
      <c r="F46" s="94"/>
      <c r="G46" s="94"/>
      <c r="H46" s="94"/>
      <c r="O46" s="18"/>
      <c r="P46" s="18"/>
      <c r="Q46" s="18"/>
    </row>
    <row r="48" spans="1:18" s="17" customFormat="1" ht="54">
      <c r="A48" s="112" t="s">
        <v>87</v>
      </c>
      <c r="B48" s="32" t="s">
        <v>88</v>
      </c>
      <c r="C48" s="32" t="s">
        <v>89</v>
      </c>
      <c r="D48" s="32" t="s">
        <v>90</v>
      </c>
      <c r="E48" s="32" t="s">
        <v>91</v>
      </c>
      <c r="F48" s="32" t="s">
        <v>92</v>
      </c>
      <c r="G48" s="32" t="s">
        <v>93</v>
      </c>
      <c r="H48" s="35" t="s">
        <v>37</v>
      </c>
    </row>
    <row r="49" spans="1:8" s="17" customFormat="1">
      <c r="A49" s="112"/>
      <c r="B49" s="11" t="s">
        <v>94</v>
      </c>
      <c r="C49" s="33">
        <v>0</v>
      </c>
      <c r="D49" s="108" t="s">
        <v>95</v>
      </c>
      <c r="E49" s="108">
        <v>0</v>
      </c>
      <c r="F49" s="95">
        <f>+ROUND((E49/'Resumen región 7'!E5)*100,0)</f>
        <v>0</v>
      </c>
      <c r="G49" s="111">
        <f>IF(F49=0,0,IF(AND(F49&gt;0,F49&lt;=20),5,IF(AND(F49&gt;20,F49&lt;=50),15,IF(AND(F49&gt;50,F49&lt;=70),25,IF(AND(F49&gt;70,F49&lt;=100),40,"ERROR")))))</f>
        <v>0</v>
      </c>
      <c r="H49" s="126" t="s">
        <v>96</v>
      </c>
    </row>
    <row r="50" spans="1:8" s="17" customFormat="1" ht="27">
      <c r="A50" s="112"/>
      <c r="B50" s="11" t="s">
        <v>97</v>
      </c>
      <c r="C50" s="33">
        <v>5</v>
      </c>
      <c r="D50" s="109"/>
      <c r="E50" s="109"/>
      <c r="F50" s="129"/>
      <c r="G50" s="111"/>
      <c r="H50" s="127"/>
    </row>
    <row r="51" spans="1:8" s="17" customFormat="1" ht="27">
      <c r="A51" s="112"/>
      <c r="B51" s="11" t="s">
        <v>98</v>
      </c>
      <c r="C51" s="33">
        <v>15</v>
      </c>
      <c r="D51" s="109"/>
      <c r="E51" s="109"/>
      <c r="F51" s="129"/>
      <c r="G51" s="111"/>
      <c r="H51" s="127"/>
    </row>
    <row r="52" spans="1:8" s="17" customFormat="1" ht="27">
      <c r="A52" s="112"/>
      <c r="B52" s="11" t="s">
        <v>99</v>
      </c>
      <c r="C52" s="33">
        <v>25</v>
      </c>
      <c r="D52" s="109"/>
      <c r="E52" s="109"/>
      <c r="F52" s="129"/>
      <c r="G52" s="111"/>
      <c r="H52" s="127"/>
    </row>
    <row r="53" spans="1:8" s="17" customFormat="1" ht="27">
      <c r="A53" s="112"/>
      <c r="B53" s="11" t="s">
        <v>100</v>
      </c>
      <c r="C53" s="33">
        <v>40</v>
      </c>
      <c r="D53" s="110"/>
      <c r="E53" s="110"/>
      <c r="F53" s="96"/>
      <c r="G53" s="111"/>
      <c r="H53" s="128"/>
    </row>
    <row r="56" spans="1:8" ht="40.5">
      <c r="A56" s="112" t="s">
        <v>101</v>
      </c>
      <c r="B56" s="32" t="s">
        <v>102</v>
      </c>
      <c r="C56" s="32" t="s">
        <v>89</v>
      </c>
      <c r="D56" s="32" t="s">
        <v>103</v>
      </c>
      <c r="E56" s="32" t="s">
        <v>104</v>
      </c>
      <c r="F56" s="124" t="s">
        <v>37</v>
      </c>
      <c r="G56" s="124"/>
      <c r="H56" s="124"/>
    </row>
    <row r="57" spans="1:8">
      <c r="A57" s="112"/>
      <c r="B57" s="31" t="s">
        <v>105</v>
      </c>
      <c r="C57" s="33">
        <v>0</v>
      </c>
      <c r="D57" s="58"/>
      <c r="E57" s="59"/>
      <c r="F57" s="130"/>
      <c r="G57" s="131"/>
      <c r="H57" s="132"/>
    </row>
    <row r="58" spans="1:8">
      <c r="A58" s="112"/>
      <c r="B58" s="31" t="s">
        <v>106</v>
      </c>
      <c r="C58" s="33">
        <v>5</v>
      </c>
      <c r="D58" s="58"/>
      <c r="E58" s="59"/>
      <c r="F58" s="130"/>
      <c r="G58" s="131"/>
      <c r="H58" s="132"/>
    </row>
    <row r="59" spans="1:8">
      <c r="A59" s="112"/>
      <c r="B59" s="31" t="s">
        <v>107</v>
      </c>
      <c r="C59" s="33">
        <v>15</v>
      </c>
      <c r="D59" s="58"/>
      <c r="E59" s="59"/>
      <c r="F59" s="130"/>
      <c r="G59" s="131"/>
      <c r="H59" s="132"/>
    </row>
    <row r="60" spans="1:8">
      <c r="A60" s="112"/>
      <c r="B60" s="31" t="s">
        <v>108</v>
      </c>
      <c r="C60" s="33">
        <v>30</v>
      </c>
      <c r="D60" s="58" t="s">
        <v>109</v>
      </c>
      <c r="E60" s="59">
        <v>30</v>
      </c>
      <c r="F60" s="130"/>
      <c r="G60" s="131"/>
      <c r="H60" s="132"/>
    </row>
    <row r="63" spans="1:8" ht="27">
      <c r="A63" s="112" t="s">
        <v>110</v>
      </c>
      <c r="B63" s="32" t="s">
        <v>111</v>
      </c>
      <c r="C63" s="32" t="s">
        <v>112</v>
      </c>
      <c r="D63" s="32" t="s">
        <v>113</v>
      </c>
      <c r="E63" s="32" t="s">
        <v>114</v>
      </c>
      <c r="F63" s="32" t="s">
        <v>89</v>
      </c>
      <c r="G63" s="32" t="s">
        <v>93</v>
      </c>
      <c r="H63" s="39" t="s">
        <v>37</v>
      </c>
    </row>
    <row r="64" spans="1:8">
      <c r="A64" s="112"/>
      <c r="B64" s="36">
        <v>59970</v>
      </c>
      <c r="C64" s="36">
        <v>99950</v>
      </c>
      <c r="D64" s="67">
        <v>70000</v>
      </c>
      <c r="E64" s="12" t="str">
        <f>+IF(AND(D64&gt;=B64,D64&lt;=C64),"CUMPLE","NO CUMPLE")</f>
        <v>CUMPLE</v>
      </c>
      <c r="F64" s="28">
        <v>20</v>
      </c>
      <c r="G64" s="41">
        <v>20</v>
      </c>
      <c r="H64" s="38"/>
    </row>
    <row r="66" spans="1:18">
      <c r="A66" s="5"/>
      <c r="B66" s="5"/>
      <c r="C66" s="8"/>
      <c r="D66" s="8"/>
      <c r="E66" s="8"/>
      <c r="F66" s="8"/>
      <c r="G66" s="8"/>
      <c r="H66" s="8"/>
      <c r="I66" s="8"/>
      <c r="J66" s="8"/>
      <c r="K66" s="8"/>
      <c r="L66" s="8"/>
      <c r="M66" s="7"/>
      <c r="N66" s="7"/>
      <c r="O66" s="7"/>
      <c r="P66" s="7"/>
      <c r="Q66" s="7"/>
    </row>
    <row r="67" spans="1:18" ht="54">
      <c r="A67" s="122" t="s">
        <v>115</v>
      </c>
      <c r="B67" s="32" t="s">
        <v>116</v>
      </c>
      <c r="C67" s="32" t="s">
        <v>117</v>
      </c>
      <c r="D67" s="32" t="s">
        <v>89</v>
      </c>
      <c r="E67" s="32" t="s">
        <v>93</v>
      </c>
      <c r="F67" s="124" t="s">
        <v>37</v>
      </c>
      <c r="G67" s="124"/>
      <c r="H67" s="124"/>
      <c r="I67" s="8"/>
      <c r="J67" s="8"/>
      <c r="K67" s="7"/>
      <c r="L67" s="7"/>
      <c r="M67" s="7"/>
      <c r="N67" s="7"/>
      <c r="O67" s="7"/>
    </row>
    <row r="68" spans="1:18">
      <c r="A68" s="123"/>
      <c r="B68" s="42">
        <f>+ROUND('Resumen región 7'!E3*20%,0)</f>
        <v>205</v>
      </c>
      <c r="C68" s="67">
        <v>2509</v>
      </c>
      <c r="D68" s="28">
        <v>10</v>
      </c>
      <c r="E68" s="28">
        <f>+IF(((C68-B68)/'Resumen región 7'!E3)*D68&gt;10,10,((C68-B68)/'Resumen región 7'!E3)*D68)</f>
        <v>10</v>
      </c>
      <c r="F68" s="125" t="s">
        <v>118</v>
      </c>
      <c r="G68" s="125"/>
      <c r="H68" s="125"/>
      <c r="I68" s="8"/>
      <c r="J68" s="8"/>
      <c r="K68" s="7"/>
      <c r="L68" s="7"/>
      <c r="M68" s="7"/>
      <c r="N68" s="7"/>
      <c r="O68" s="7"/>
    </row>
    <row r="69" spans="1:18" s="17" customFormat="1" ht="42" customHeight="1">
      <c r="A69" s="86" t="s">
        <v>119</v>
      </c>
      <c r="B69" s="87"/>
      <c r="C69" s="87"/>
      <c r="D69" s="87"/>
      <c r="E69" s="87"/>
      <c r="F69" s="87"/>
      <c r="G69" s="87"/>
      <c r="H69" s="88"/>
      <c r="I69" s="60"/>
      <c r="J69" s="60"/>
      <c r="K69" s="60"/>
      <c r="L69" s="60"/>
      <c r="M69" s="60"/>
      <c r="N69" s="60"/>
      <c r="O69" s="6"/>
      <c r="P69" s="6"/>
      <c r="Q69" s="6"/>
      <c r="R69" s="6"/>
    </row>
  </sheetData>
  <mergeCells count="50">
    <mergeCell ref="A63:A64"/>
    <mergeCell ref="A67:A68"/>
    <mergeCell ref="F67:H67"/>
    <mergeCell ref="F68:H68"/>
    <mergeCell ref="H49:H53"/>
    <mergeCell ref="F49:F53"/>
    <mergeCell ref="E49:E53"/>
    <mergeCell ref="A56:A60"/>
    <mergeCell ref="F56:H56"/>
    <mergeCell ref="F57:H57"/>
    <mergeCell ref="F58:H58"/>
    <mergeCell ref="F59:H59"/>
    <mergeCell ref="F60:H60"/>
    <mergeCell ref="A1:H1"/>
    <mergeCell ref="D49:D53"/>
    <mergeCell ref="G49:G53"/>
    <mergeCell ref="A46:H46"/>
    <mergeCell ref="A48:A53"/>
    <mergeCell ref="B3:E3"/>
    <mergeCell ref="A13:B13"/>
    <mergeCell ref="A20:D20"/>
    <mergeCell ref="A26:B26"/>
    <mergeCell ref="A21:B21"/>
    <mergeCell ref="A44:B44"/>
    <mergeCell ref="F41:H41"/>
    <mergeCell ref="C36:E36"/>
    <mergeCell ref="A36:B36"/>
    <mergeCell ref="F36:H36"/>
    <mergeCell ref="A39:D39"/>
    <mergeCell ref="F37:H38"/>
    <mergeCell ref="F39:H39"/>
    <mergeCell ref="F40:H40"/>
    <mergeCell ref="C37:C38"/>
    <mergeCell ref="D37:D38"/>
    <mergeCell ref="G11:H11"/>
    <mergeCell ref="A32:A33"/>
    <mergeCell ref="A69:H69"/>
    <mergeCell ref="G6:H6"/>
    <mergeCell ref="G7:H7"/>
    <mergeCell ref="G8:H8"/>
    <mergeCell ref="G9:H9"/>
    <mergeCell ref="G10:H10"/>
    <mergeCell ref="A42:H42"/>
    <mergeCell ref="A41:D41"/>
    <mergeCell ref="C28:G28"/>
    <mergeCell ref="A29:B29"/>
    <mergeCell ref="C33:G33"/>
    <mergeCell ref="C34:G34"/>
    <mergeCell ref="A40:D40"/>
    <mergeCell ref="E37:E38"/>
  </mergeCells>
  <phoneticPr fontId="6" type="noConversion"/>
  <conditionalFormatting sqref="E42">
    <cfRule type="cellIs" dxfId="4"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F34DE-2525-48BE-86A3-6E31D5E2B04A}">
  <dimension ref="A1:R69"/>
  <sheetViews>
    <sheetView showGridLines="0" topLeftCell="A64" zoomScaleNormal="100" zoomScaleSheetLayoutView="70" zoomScalePageLayoutView="85" workbookViewId="0">
      <selection activeCell="H64" sqref="H64"/>
    </sheetView>
  </sheetViews>
  <sheetFormatPr defaultColWidth="17.140625" defaultRowHeight="13.5"/>
  <cols>
    <col min="1" max="1" width="21.42578125" style="4" customWidth="1"/>
    <col min="2" max="2" width="33.140625" style="4" customWidth="1"/>
    <col min="3" max="5" width="17.140625" style="4"/>
    <col min="6" max="7" width="17" style="4" customWidth="1"/>
    <col min="8" max="8" width="51.85546875" style="4" customWidth="1"/>
    <col min="9" max="16384" width="17.140625" style="4"/>
  </cols>
  <sheetData>
    <row r="1" spans="1:17" ht="31.5" customHeight="1">
      <c r="A1" s="71" t="s">
        <v>0</v>
      </c>
      <c r="B1" s="107"/>
      <c r="C1" s="107"/>
      <c r="D1" s="107"/>
      <c r="E1" s="107"/>
      <c r="F1" s="107"/>
      <c r="G1" s="107"/>
      <c r="H1" s="107"/>
      <c r="O1" s="5"/>
      <c r="P1" s="5"/>
      <c r="Q1" s="5"/>
    </row>
    <row r="2" spans="1:17" ht="15" customHeight="1">
      <c r="O2" s="5"/>
      <c r="P2" s="5"/>
      <c r="Q2" s="5"/>
    </row>
    <row r="3" spans="1:17">
      <c r="A3" s="13" t="s">
        <v>29</v>
      </c>
      <c r="B3" s="113" t="s">
        <v>120</v>
      </c>
      <c r="C3" s="113"/>
      <c r="D3" s="113"/>
      <c r="E3" s="113"/>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31</v>
      </c>
      <c r="B6" s="32" t="s">
        <v>32</v>
      </c>
      <c r="C6" s="32" t="s">
        <v>33</v>
      </c>
      <c r="D6" s="32" t="s">
        <v>34</v>
      </c>
      <c r="E6" s="32" t="s">
        <v>35</v>
      </c>
      <c r="F6" s="32" t="s">
        <v>36</v>
      </c>
      <c r="G6" s="89" t="s">
        <v>37</v>
      </c>
      <c r="H6" s="90"/>
    </row>
    <row r="7" spans="1:17" ht="51.75" customHeight="1">
      <c r="A7" s="12" t="s">
        <v>38</v>
      </c>
      <c r="B7" s="64" t="s">
        <v>120</v>
      </c>
      <c r="C7" s="31">
        <v>96004834</v>
      </c>
      <c r="D7" s="10" t="s">
        <v>121</v>
      </c>
      <c r="E7" s="66">
        <v>1</v>
      </c>
      <c r="F7" s="31" t="s">
        <v>40</v>
      </c>
      <c r="G7" s="136" t="s">
        <v>122</v>
      </c>
      <c r="H7" s="137"/>
      <c r="I7" s="8"/>
      <c r="J7" s="8"/>
      <c r="K7" s="8"/>
      <c r="L7" s="8"/>
      <c r="M7" s="7"/>
      <c r="N7" s="7"/>
      <c r="O7" s="7"/>
      <c r="P7" s="7"/>
      <c r="Q7" s="7"/>
    </row>
    <row r="8" spans="1:17">
      <c r="A8" s="12"/>
      <c r="B8" s="20"/>
      <c r="C8" s="11"/>
      <c r="D8" s="11"/>
      <c r="E8" s="11"/>
      <c r="F8" s="11"/>
      <c r="G8" s="136"/>
      <c r="H8" s="137"/>
      <c r="I8" s="8"/>
      <c r="J8" s="8"/>
      <c r="K8" s="8"/>
      <c r="L8" s="8"/>
      <c r="M8" s="7"/>
      <c r="N8" s="7"/>
      <c r="O8" s="7"/>
      <c r="P8" s="7"/>
      <c r="Q8" s="7"/>
    </row>
    <row r="9" spans="1:17">
      <c r="A9" s="12"/>
      <c r="B9" s="20"/>
      <c r="C9" s="11"/>
      <c r="D9" s="11"/>
      <c r="E9" s="11"/>
      <c r="F9" s="11"/>
      <c r="G9" s="136"/>
      <c r="H9" s="137"/>
      <c r="I9" s="8"/>
      <c r="J9" s="8"/>
      <c r="K9" s="8"/>
      <c r="L9" s="8"/>
      <c r="M9" s="7"/>
      <c r="N9" s="7"/>
      <c r="O9" s="7"/>
      <c r="P9" s="7"/>
      <c r="Q9" s="7"/>
    </row>
    <row r="10" spans="1:17">
      <c r="A10" s="12"/>
      <c r="B10" s="20"/>
      <c r="C10" s="19"/>
      <c r="D10" s="15"/>
      <c r="E10" s="15"/>
      <c r="F10" s="15"/>
      <c r="G10" s="136"/>
      <c r="H10" s="137"/>
      <c r="I10" s="8"/>
      <c r="J10" s="8"/>
      <c r="K10" s="8"/>
      <c r="L10" s="8"/>
      <c r="M10" s="7"/>
      <c r="N10" s="7"/>
      <c r="O10" s="7"/>
      <c r="P10" s="7"/>
      <c r="Q10" s="7"/>
    </row>
    <row r="11" spans="1:17">
      <c r="A11" s="12"/>
      <c r="B11" s="20"/>
      <c r="C11" s="19"/>
      <c r="D11" s="15"/>
      <c r="E11" s="15"/>
      <c r="F11" s="15"/>
      <c r="G11" s="136"/>
      <c r="H11" s="137"/>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14" t="s">
        <v>41</v>
      </c>
      <c r="B13" s="115"/>
      <c r="C13" s="8"/>
      <c r="D13" s="8"/>
      <c r="E13" s="8"/>
      <c r="F13" s="8"/>
      <c r="G13" s="8"/>
      <c r="H13" s="8"/>
      <c r="I13" s="8"/>
      <c r="J13" s="8"/>
      <c r="K13" s="8"/>
      <c r="L13" s="7"/>
      <c r="M13" s="7"/>
      <c r="N13" s="7"/>
      <c r="O13" s="7"/>
      <c r="P13" s="7"/>
    </row>
    <row r="14" spans="1:17">
      <c r="A14" s="24" t="s">
        <v>42</v>
      </c>
      <c r="B14" s="24" t="s">
        <v>43</v>
      </c>
      <c r="C14" s="8"/>
      <c r="D14" s="8"/>
      <c r="E14" s="8"/>
      <c r="F14" s="8"/>
      <c r="G14" s="8"/>
      <c r="H14" s="8"/>
      <c r="I14" s="8"/>
      <c r="J14" s="8"/>
      <c r="K14" s="8"/>
      <c r="L14" s="7"/>
      <c r="M14" s="7"/>
      <c r="N14" s="7"/>
      <c r="O14" s="7"/>
      <c r="P14" s="7"/>
    </row>
    <row r="15" spans="1:17">
      <c r="A15" s="23" t="s">
        <v>44</v>
      </c>
      <c r="B15" s="25" t="s">
        <v>45</v>
      </c>
      <c r="C15" s="8"/>
      <c r="D15" s="8"/>
      <c r="E15" s="8"/>
      <c r="F15" s="8"/>
      <c r="G15" s="8"/>
      <c r="H15" s="8"/>
      <c r="I15" s="8"/>
      <c r="J15" s="8"/>
      <c r="K15" s="8"/>
      <c r="L15" s="7"/>
      <c r="M15" s="7"/>
      <c r="N15" s="7"/>
      <c r="O15" s="7"/>
      <c r="P15" s="7"/>
    </row>
    <row r="16" spans="1:17" ht="94.5">
      <c r="A16" s="23" t="s">
        <v>46</v>
      </c>
      <c r="B16" s="25" t="s">
        <v>123</v>
      </c>
      <c r="C16" s="138" t="s">
        <v>124</v>
      </c>
      <c r="D16" s="8"/>
      <c r="E16" s="8"/>
      <c r="F16" s="8"/>
      <c r="G16" s="8"/>
      <c r="H16" s="8"/>
      <c r="I16" s="8"/>
      <c r="J16" s="8"/>
      <c r="K16" s="8"/>
      <c r="L16" s="7"/>
      <c r="M16" s="7"/>
      <c r="N16" s="7"/>
      <c r="O16" s="7"/>
      <c r="P16" s="7"/>
    </row>
    <row r="17" spans="1:17">
      <c r="A17" s="23" t="s">
        <v>47</v>
      </c>
      <c r="B17" s="25" t="s">
        <v>45</v>
      </c>
      <c r="C17" s="8"/>
      <c r="D17" s="8"/>
      <c r="E17" s="8"/>
      <c r="F17" s="8"/>
      <c r="G17" s="8"/>
      <c r="H17" s="8"/>
      <c r="I17" s="8"/>
      <c r="J17" s="8"/>
      <c r="K17" s="8"/>
      <c r="L17" s="7"/>
      <c r="M17" s="7"/>
      <c r="N17" s="7"/>
      <c r="O17" s="7"/>
      <c r="P17" s="7"/>
    </row>
    <row r="18" spans="1:17">
      <c r="A18" s="24" t="s">
        <v>23</v>
      </c>
      <c r="B18" s="24" t="str">
        <f>IF(AND(B15="CUMPLE",B16="CUMPLE",B17="CUMPLE"),"HABILITADO","NO HABILITADO")</f>
        <v>NO 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16" t="s">
        <v>48</v>
      </c>
      <c r="B20" s="117"/>
      <c r="C20" s="117"/>
      <c r="D20" s="118"/>
      <c r="E20" s="8"/>
      <c r="F20" s="8"/>
      <c r="G20" s="8"/>
      <c r="H20" s="8"/>
      <c r="I20" s="8"/>
      <c r="J20" s="8"/>
      <c r="K20" s="8"/>
      <c r="L20" s="8"/>
      <c r="M20" s="7"/>
      <c r="N20" s="7"/>
      <c r="O20" s="7"/>
      <c r="P20" s="7"/>
      <c r="Q20" s="7"/>
    </row>
    <row r="21" spans="1:17" ht="25.5">
      <c r="A21" s="119" t="s">
        <v>49</v>
      </c>
      <c r="B21" s="120"/>
      <c r="C21" s="24" t="s">
        <v>50</v>
      </c>
      <c r="D21" s="26" t="s">
        <v>51</v>
      </c>
      <c r="E21" s="8"/>
      <c r="F21" s="8"/>
      <c r="G21" s="8"/>
      <c r="H21" s="8"/>
      <c r="I21" s="8"/>
      <c r="J21" s="8"/>
      <c r="K21" s="8"/>
      <c r="L21" s="8"/>
      <c r="M21" s="7"/>
      <c r="N21" s="7"/>
      <c r="O21" s="7"/>
      <c r="P21" s="7"/>
      <c r="Q21" s="7"/>
    </row>
    <row r="22" spans="1:17" ht="27">
      <c r="A22" s="9" t="s">
        <v>52</v>
      </c>
      <c r="B22" s="14" t="s">
        <v>53</v>
      </c>
      <c r="C22" s="28">
        <v>40</v>
      </c>
      <c r="D22" s="28" t="str">
        <f>+IF(B18="HABILITADO",G49,"N/A")</f>
        <v>N/A</v>
      </c>
      <c r="E22" s="8"/>
      <c r="F22" s="8"/>
      <c r="G22" s="8"/>
      <c r="H22" s="8"/>
      <c r="I22" s="8"/>
      <c r="J22" s="8"/>
      <c r="K22" s="8"/>
      <c r="L22" s="8"/>
      <c r="M22" s="7"/>
      <c r="N22" s="7"/>
      <c r="O22" s="7"/>
      <c r="P22" s="7"/>
      <c r="Q22" s="7"/>
    </row>
    <row r="23" spans="1:17" ht="27">
      <c r="A23" s="9" t="s">
        <v>54</v>
      </c>
      <c r="B23" s="14" t="s">
        <v>55</v>
      </c>
      <c r="C23" s="28">
        <v>30</v>
      </c>
      <c r="D23" s="28" t="str">
        <f>+IF(B18="HABILITADO",MAX(E57:E60),"N/A")</f>
        <v>N/A</v>
      </c>
      <c r="E23" s="8"/>
      <c r="F23" s="8"/>
      <c r="G23" s="8"/>
      <c r="H23" s="8"/>
      <c r="I23" s="8"/>
      <c r="J23" s="8"/>
      <c r="K23" s="8"/>
      <c r="L23" s="8"/>
      <c r="M23" s="7"/>
      <c r="N23" s="7"/>
      <c r="O23" s="7"/>
      <c r="P23" s="7"/>
      <c r="Q23" s="7"/>
    </row>
    <row r="24" spans="1:17" ht="27">
      <c r="A24" s="9" t="s">
        <v>56</v>
      </c>
      <c r="B24" s="14" t="s">
        <v>57</v>
      </c>
      <c r="C24" s="28">
        <v>20</v>
      </c>
      <c r="D24" s="28" t="str">
        <f>+IF(AND(B18="HABILITADO",E64="CUMPLE"),G64,"N/A")</f>
        <v>N/A</v>
      </c>
      <c r="E24" s="8"/>
      <c r="F24" s="8"/>
      <c r="G24" s="8"/>
      <c r="H24" s="8"/>
      <c r="I24" s="8"/>
      <c r="J24" s="8"/>
      <c r="K24" s="8"/>
      <c r="L24" s="8"/>
      <c r="M24" s="7"/>
      <c r="N24" s="7"/>
      <c r="O24" s="7"/>
      <c r="P24" s="7"/>
      <c r="Q24" s="7"/>
    </row>
    <row r="25" spans="1:17" ht="35.25" customHeight="1">
      <c r="A25" s="9" t="s">
        <v>58</v>
      </c>
      <c r="B25" s="14" t="s">
        <v>59</v>
      </c>
      <c r="C25" s="28">
        <v>10</v>
      </c>
      <c r="D25" s="28" t="str">
        <f>+IF(B18="HABILITADO",E68,"N/A")</f>
        <v>N/A</v>
      </c>
      <c r="E25" s="8"/>
      <c r="F25" s="8"/>
      <c r="G25" s="8"/>
      <c r="H25" s="8"/>
      <c r="I25" s="8"/>
      <c r="J25" s="8"/>
      <c r="K25" s="8"/>
      <c r="L25" s="8"/>
      <c r="M25" s="7"/>
      <c r="N25" s="7"/>
      <c r="O25" s="7"/>
      <c r="P25" s="7"/>
      <c r="Q25" s="7"/>
    </row>
    <row r="26" spans="1:17">
      <c r="A26" s="116" t="s">
        <v>60</v>
      </c>
      <c r="B26" s="118"/>
      <c r="C26" s="29">
        <v>100</v>
      </c>
      <c r="D26" s="40">
        <f>SUM(D22:D25)</f>
        <v>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94" t="s">
        <v>61</v>
      </c>
      <c r="D28" s="94"/>
      <c r="E28" s="94"/>
      <c r="F28" s="94"/>
      <c r="G28" s="94"/>
      <c r="H28" s="16"/>
      <c r="I28" s="16"/>
      <c r="J28" s="16"/>
      <c r="K28" s="16"/>
      <c r="L28" s="16"/>
      <c r="M28" s="16"/>
      <c r="N28" s="6"/>
      <c r="O28" s="6"/>
      <c r="P28" s="6"/>
      <c r="Q28" s="6"/>
    </row>
    <row r="29" spans="1:17">
      <c r="A29" s="94" t="s">
        <v>62</v>
      </c>
      <c r="B29" s="94"/>
      <c r="C29" s="27" t="s">
        <v>63</v>
      </c>
      <c r="D29" s="27" t="s">
        <v>64</v>
      </c>
      <c r="E29" s="27" t="s">
        <v>65</v>
      </c>
      <c r="F29" s="27" t="s">
        <v>66</v>
      </c>
      <c r="G29" s="27" t="s">
        <v>67</v>
      </c>
      <c r="H29" s="30" t="s">
        <v>37</v>
      </c>
    </row>
    <row r="30" spans="1:17">
      <c r="A30" s="9" t="s">
        <v>68</v>
      </c>
      <c r="B30" s="10" t="s">
        <v>69</v>
      </c>
      <c r="C30" s="31" t="s">
        <v>45</v>
      </c>
      <c r="D30" s="31"/>
      <c r="E30" s="31"/>
      <c r="F30" s="31"/>
      <c r="G30" s="31"/>
      <c r="H30" s="10"/>
    </row>
    <row r="31" spans="1:17" ht="236.25" customHeight="1">
      <c r="A31" s="9" t="s">
        <v>70</v>
      </c>
      <c r="B31" s="10" t="s">
        <v>71</v>
      </c>
      <c r="C31" s="139" t="s">
        <v>125</v>
      </c>
      <c r="D31" s="31"/>
      <c r="E31" s="31"/>
      <c r="F31" s="31"/>
      <c r="G31" s="31"/>
      <c r="H31" s="140" t="s">
        <v>126</v>
      </c>
    </row>
    <row r="32" spans="1:17" ht="108">
      <c r="A32" s="84" t="s">
        <v>72</v>
      </c>
      <c r="B32" s="10" t="s">
        <v>73</v>
      </c>
      <c r="C32" s="31" t="s">
        <v>45</v>
      </c>
      <c r="D32" s="31"/>
      <c r="E32" s="31"/>
      <c r="F32" s="31"/>
      <c r="G32" s="31"/>
      <c r="H32" s="10"/>
    </row>
    <row r="33" spans="1:18">
      <c r="A33" s="85"/>
      <c r="B33" s="10" t="s">
        <v>74</v>
      </c>
      <c r="C33" s="91" t="str">
        <f>+IF(AND(E37="CUMPLE",E39="CUMPLE",E40="CUMPLE",E41="CUMPLE"),"CUMPLE","NO CUMPLE")</f>
        <v>CUMPLE</v>
      </c>
      <c r="D33" s="92"/>
      <c r="E33" s="92"/>
      <c r="F33" s="92"/>
      <c r="G33" s="93"/>
      <c r="H33" s="10"/>
    </row>
    <row r="34" spans="1:18" ht="27">
      <c r="A34" s="9">
        <v>14</v>
      </c>
      <c r="B34" s="10" t="s">
        <v>75</v>
      </c>
      <c r="C34" s="91" t="s">
        <v>45</v>
      </c>
      <c r="D34" s="92"/>
      <c r="E34" s="92"/>
      <c r="F34" s="92"/>
      <c r="G34" s="93"/>
      <c r="H34" s="10"/>
    </row>
    <row r="35" spans="1:18">
      <c r="A35" s="8"/>
      <c r="B35" s="16"/>
      <c r="C35" s="16"/>
      <c r="D35" s="16"/>
      <c r="E35" s="16"/>
      <c r="F35" s="16"/>
      <c r="G35" s="16"/>
      <c r="H35" s="16"/>
      <c r="I35" s="16"/>
      <c r="J35" s="16"/>
      <c r="K35" s="16"/>
      <c r="L35" s="16"/>
      <c r="M35" s="16"/>
      <c r="N35" s="6"/>
      <c r="O35" s="6"/>
      <c r="P35" s="6"/>
      <c r="Q35" s="6"/>
    </row>
    <row r="36" spans="1:18" s="17" customFormat="1" ht="27" customHeight="1">
      <c r="A36" s="112" t="s">
        <v>76</v>
      </c>
      <c r="B36" s="112"/>
      <c r="C36" s="112" t="s">
        <v>77</v>
      </c>
      <c r="D36" s="112"/>
      <c r="E36" s="112"/>
      <c r="F36" s="121" t="s">
        <v>37</v>
      </c>
      <c r="G36" s="121"/>
      <c r="H36" s="121"/>
      <c r="I36" s="60"/>
      <c r="J36" s="60"/>
      <c r="K36" s="60"/>
      <c r="L36" s="60"/>
      <c r="M36" s="60"/>
      <c r="N36" s="60"/>
      <c r="O36" s="6"/>
      <c r="P36" s="6"/>
      <c r="Q36" s="6"/>
      <c r="R36" s="6"/>
    </row>
    <row r="37" spans="1:18" s="17" customFormat="1" ht="67.5" customHeight="1">
      <c r="A37" s="10" t="s">
        <v>78</v>
      </c>
      <c r="B37" s="69">
        <v>1027</v>
      </c>
      <c r="C37" s="106" t="str">
        <f>+IF(B37&gt;'Resumen región 7'!E3,"NO CUMPLE, LA PROPUESTA SUPERA LOS ACCESOS PERMITIDOS PARA LA REGIÓN","CUMPLE, LOS ACCESOS MÁXIMOS PERMITIDOS PARA LA REGIÓN")</f>
        <v>CUMPLE, LOS ACCESOS MÁXIMOS PERMITIDOS PARA LA REGIÓN</v>
      </c>
      <c r="D37" s="106" t="str">
        <f>+IF(B37&lt;='Resumen región 7'!E3,IF(B38/B37&gt;=0.2,"CUMPLE CONDICIÓN DEL 20%","NO CUMPLE CONDICIÓN DEL 20%"),"NO CUMPLE, LA PROPUESTA SUPERA LOS ACCESOS PERMITIDOS PARA LA REGIÓN")</f>
        <v>CUMPLE CONDICIÓN DEL 20%</v>
      </c>
      <c r="E37" s="95" t="str">
        <f>+IF(AND(C37="CUMPLE, LOS ACCESOS MÁXIMOS PERMITIDOS PARA LA REGIÓN",D37="CUMPLE CONDICIÓN DEL 20%"),"CUMPLE","NO CUMPLE")</f>
        <v>CUMPLE</v>
      </c>
      <c r="F37" s="141" t="s">
        <v>127</v>
      </c>
      <c r="G37" s="142"/>
      <c r="H37" s="143"/>
      <c r="I37" s="60"/>
      <c r="J37" s="60"/>
      <c r="K37" s="60"/>
      <c r="L37" s="60"/>
      <c r="M37" s="60"/>
      <c r="N37" s="60"/>
      <c r="O37" s="6"/>
      <c r="P37" s="6"/>
      <c r="Q37" s="6"/>
      <c r="R37" s="6"/>
    </row>
    <row r="38" spans="1:18" s="17" customFormat="1" ht="156.75" customHeight="1">
      <c r="A38" s="31" t="s">
        <v>80</v>
      </c>
      <c r="B38" s="69">
        <v>2347</v>
      </c>
      <c r="C38" s="106"/>
      <c r="D38" s="106"/>
      <c r="E38" s="96"/>
      <c r="F38" s="144"/>
      <c r="G38" s="145"/>
      <c r="H38" s="146"/>
      <c r="I38" s="60"/>
      <c r="J38" s="60"/>
      <c r="K38" s="60"/>
      <c r="L38" s="60"/>
      <c r="M38" s="60"/>
      <c r="N38" s="60"/>
      <c r="O38" s="6"/>
      <c r="P38" s="6"/>
      <c r="Q38" s="6"/>
      <c r="R38" s="6"/>
    </row>
    <row r="39" spans="1:18" s="17" customFormat="1" ht="15" customHeight="1">
      <c r="A39" s="91" t="s">
        <v>81</v>
      </c>
      <c r="B39" s="92"/>
      <c r="C39" s="92"/>
      <c r="D39" s="93"/>
      <c r="E39" s="31" t="s">
        <v>45</v>
      </c>
      <c r="F39" s="103"/>
      <c r="G39" s="104"/>
      <c r="H39" s="105"/>
      <c r="I39" s="60"/>
      <c r="J39" s="60"/>
      <c r="K39" s="60"/>
      <c r="L39" s="60"/>
      <c r="M39" s="60"/>
      <c r="N39" s="60"/>
      <c r="O39" s="6"/>
      <c r="P39" s="6"/>
      <c r="Q39" s="6"/>
      <c r="R39" s="6"/>
    </row>
    <row r="40" spans="1:18" s="17" customFormat="1" ht="13.5" customHeight="1">
      <c r="A40" s="91" t="s">
        <v>82</v>
      </c>
      <c r="B40" s="92"/>
      <c r="C40" s="92"/>
      <c r="D40" s="93"/>
      <c r="E40" s="31" t="s">
        <v>45</v>
      </c>
      <c r="F40" s="103"/>
      <c r="G40" s="104"/>
      <c r="H40" s="105"/>
      <c r="I40" s="60"/>
      <c r="J40" s="60"/>
      <c r="K40" s="60"/>
      <c r="L40" s="60"/>
      <c r="M40" s="60"/>
      <c r="N40" s="60"/>
      <c r="O40" s="6"/>
      <c r="P40" s="6"/>
      <c r="Q40" s="6"/>
      <c r="R40" s="6"/>
    </row>
    <row r="41" spans="1:18" s="17" customFormat="1" ht="15" customHeight="1">
      <c r="A41" s="91" t="s">
        <v>83</v>
      </c>
      <c r="B41" s="92"/>
      <c r="C41" s="92"/>
      <c r="D41" s="93"/>
      <c r="E41" s="31" t="s">
        <v>45</v>
      </c>
      <c r="F41" s="103"/>
      <c r="G41" s="104"/>
      <c r="H41" s="105"/>
      <c r="I41" s="60"/>
      <c r="J41" s="60"/>
      <c r="K41" s="60"/>
      <c r="L41" s="60"/>
      <c r="M41" s="60"/>
      <c r="N41" s="60"/>
      <c r="O41" s="6"/>
      <c r="P41" s="6"/>
      <c r="Q41" s="6"/>
      <c r="R41" s="6"/>
    </row>
    <row r="42" spans="1:18" s="17" customFormat="1" ht="87.75" customHeight="1">
      <c r="A42" s="86" t="s">
        <v>84</v>
      </c>
      <c r="B42" s="87"/>
      <c r="C42" s="87"/>
      <c r="D42" s="87"/>
      <c r="E42" s="87"/>
      <c r="F42" s="87"/>
      <c r="G42" s="87"/>
      <c r="H42" s="88"/>
      <c r="I42" s="60"/>
      <c r="J42" s="60"/>
      <c r="K42" s="60"/>
      <c r="L42" s="60"/>
      <c r="M42" s="60"/>
      <c r="N42" s="60"/>
      <c r="O42" s="6"/>
      <c r="P42" s="6"/>
      <c r="Q42" s="6"/>
      <c r="R42" s="6"/>
    </row>
    <row r="43" spans="1:18" ht="6.75" customHeight="1">
      <c r="A43" s="21"/>
      <c r="C43" s="18"/>
      <c r="D43" s="18"/>
      <c r="E43" s="18"/>
      <c r="F43" s="18"/>
    </row>
    <row r="44" spans="1:18">
      <c r="A44" s="94" t="s">
        <v>85</v>
      </c>
      <c r="B44" s="94"/>
      <c r="C44" s="27" t="str">
        <f>+IF(COUNTIF(C30:G34,"=NO CUMPLE")&gt;0,"NO CUMPLE","CUMPLE")</f>
        <v>NO CUMPLE</v>
      </c>
      <c r="D44" s="21"/>
      <c r="E44" s="21"/>
      <c r="F44" s="21"/>
    </row>
    <row r="45" spans="1:18">
      <c r="A45" s="8"/>
      <c r="B45" s="16"/>
      <c r="C45" s="16"/>
      <c r="D45" s="16"/>
      <c r="E45" s="16"/>
      <c r="F45" s="16"/>
      <c r="G45" s="16"/>
      <c r="H45" s="16"/>
      <c r="I45" s="16"/>
      <c r="J45" s="16"/>
      <c r="K45" s="16"/>
      <c r="L45" s="16"/>
      <c r="M45" s="16"/>
      <c r="N45" s="6"/>
      <c r="O45" s="6"/>
      <c r="P45" s="6"/>
      <c r="Q45" s="6"/>
    </row>
    <row r="46" spans="1:18">
      <c r="A46" s="94" t="s">
        <v>86</v>
      </c>
      <c r="B46" s="94"/>
      <c r="C46" s="94"/>
      <c r="D46" s="94"/>
      <c r="E46" s="94"/>
      <c r="F46" s="94"/>
      <c r="G46" s="94"/>
      <c r="H46" s="94"/>
      <c r="O46" s="18"/>
      <c r="P46" s="18"/>
      <c r="Q46" s="18"/>
    </row>
    <row r="48" spans="1:18" s="17" customFormat="1" ht="54">
      <c r="A48" s="112" t="s">
        <v>87</v>
      </c>
      <c r="B48" s="32" t="s">
        <v>88</v>
      </c>
      <c r="C48" s="32" t="s">
        <v>89</v>
      </c>
      <c r="D48" s="32" t="s">
        <v>90</v>
      </c>
      <c r="E48" s="32" t="s">
        <v>91</v>
      </c>
      <c r="F48" s="32" t="s">
        <v>92</v>
      </c>
      <c r="G48" s="32" t="s">
        <v>93</v>
      </c>
      <c r="H48" s="35" t="s">
        <v>37</v>
      </c>
    </row>
    <row r="49" spans="1:8" s="17" customFormat="1">
      <c r="A49" s="112"/>
      <c r="B49" s="11" t="s">
        <v>94</v>
      </c>
      <c r="C49" s="33">
        <v>0</v>
      </c>
      <c r="D49" s="133" t="s">
        <v>95</v>
      </c>
      <c r="E49" s="133">
        <v>0</v>
      </c>
      <c r="F49" s="95">
        <f>+ROUND((E49/'Resumen región 7'!E5)*100,0)</f>
        <v>0</v>
      </c>
      <c r="G49" s="111">
        <f>IF(F49=0,0,IF(AND(F49&gt;0,F49&lt;=20),5,IF(AND(F49&gt;20,F49&lt;=50),15,IF(AND(F49&gt;50,F49&lt;=70),25,IF(AND(F49&gt;70,F49&lt;=100),40,"ERROR")))))</f>
        <v>0</v>
      </c>
      <c r="H49" s="147" t="s">
        <v>128</v>
      </c>
    </row>
    <row r="50" spans="1:8" s="17" customFormat="1" ht="27">
      <c r="A50" s="112"/>
      <c r="B50" s="11" t="s">
        <v>97</v>
      </c>
      <c r="C50" s="33">
        <v>5</v>
      </c>
      <c r="D50" s="134"/>
      <c r="E50" s="134"/>
      <c r="F50" s="129"/>
      <c r="G50" s="111"/>
      <c r="H50" s="148"/>
    </row>
    <row r="51" spans="1:8" s="17" customFormat="1" ht="27">
      <c r="A51" s="112"/>
      <c r="B51" s="11" t="s">
        <v>98</v>
      </c>
      <c r="C51" s="33">
        <v>15</v>
      </c>
      <c r="D51" s="134"/>
      <c r="E51" s="134"/>
      <c r="F51" s="129"/>
      <c r="G51" s="111"/>
      <c r="H51" s="148"/>
    </row>
    <row r="52" spans="1:8" s="17" customFormat="1" ht="27">
      <c r="A52" s="112"/>
      <c r="B52" s="11" t="s">
        <v>99</v>
      </c>
      <c r="C52" s="33">
        <v>25</v>
      </c>
      <c r="D52" s="134"/>
      <c r="E52" s="134"/>
      <c r="F52" s="129"/>
      <c r="G52" s="111"/>
      <c r="H52" s="148"/>
    </row>
    <row r="53" spans="1:8" s="17" customFormat="1" ht="27">
      <c r="A53" s="112"/>
      <c r="B53" s="11" t="s">
        <v>100</v>
      </c>
      <c r="C53" s="33">
        <v>40</v>
      </c>
      <c r="D53" s="135"/>
      <c r="E53" s="135"/>
      <c r="F53" s="96"/>
      <c r="G53" s="111"/>
      <c r="H53" s="149"/>
    </row>
    <row r="56" spans="1:8" ht="40.5">
      <c r="A56" s="112" t="s">
        <v>101</v>
      </c>
      <c r="B56" s="32" t="s">
        <v>102</v>
      </c>
      <c r="C56" s="32" t="s">
        <v>89</v>
      </c>
      <c r="D56" s="32" t="s">
        <v>103</v>
      </c>
      <c r="E56" s="32" t="s">
        <v>104</v>
      </c>
      <c r="F56" s="124" t="s">
        <v>37</v>
      </c>
      <c r="G56" s="124"/>
      <c r="H56" s="124"/>
    </row>
    <row r="57" spans="1:8">
      <c r="A57" s="112"/>
      <c r="B57" s="31" t="s">
        <v>105</v>
      </c>
      <c r="C57" s="33">
        <v>0</v>
      </c>
      <c r="D57" s="58"/>
      <c r="E57" s="59"/>
      <c r="F57" s="130"/>
      <c r="G57" s="131"/>
      <c r="H57" s="132"/>
    </row>
    <row r="58" spans="1:8">
      <c r="A58" s="112"/>
      <c r="B58" s="31" t="s">
        <v>106</v>
      </c>
      <c r="C58" s="33">
        <v>5</v>
      </c>
      <c r="D58" s="58"/>
      <c r="E58" s="59"/>
      <c r="F58" s="130"/>
      <c r="G58" s="131"/>
      <c r="H58" s="132"/>
    </row>
    <row r="59" spans="1:8">
      <c r="A59" s="112"/>
      <c r="B59" s="31" t="s">
        <v>107</v>
      </c>
      <c r="C59" s="33">
        <v>15</v>
      </c>
      <c r="D59" s="58"/>
      <c r="E59" s="68"/>
      <c r="F59" s="130"/>
      <c r="G59" s="131"/>
      <c r="H59" s="132"/>
    </row>
    <row r="60" spans="1:8" ht="84" customHeight="1">
      <c r="A60" s="112"/>
      <c r="B60" s="31" t="s">
        <v>108</v>
      </c>
      <c r="C60" s="33">
        <v>30</v>
      </c>
      <c r="D60" s="58" t="s">
        <v>109</v>
      </c>
      <c r="E60" s="59">
        <v>0</v>
      </c>
      <c r="F60" s="150" t="s">
        <v>129</v>
      </c>
      <c r="G60" s="151"/>
      <c r="H60" s="152"/>
    </row>
    <row r="63" spans="1:8" ht="27">
      <c r="A63" s="112" t="s">
        <v>110</v>
      </c>
      <c r="B63" s="32" t="s">
        <v>111</v>
      </c>
      <c r="C63" s="32" t="s">
        <v>112</v>
      </c>
      <c r="D63" s="32" t="s">
        <v>113</v>
      </c>
      <c r="E63" s="32" t="s">
        <v>114</v>
      </c>
      <c r="F63" s="32" t="s">
        <v>89</v>
      </c>
      <c r="G63" s="32" t="s">
        <v>93</v>
      </c>
      <c r="H63" s="39" t="s">
        <v>37</v>
      </c>
    </row>
    <row r="64" spans="1:8" ht="336.75">
      <c r="A64" s="112"/>
      <c r="B64" s="36">
        <v>59970</v>
      </c>
      <c r="C64" s="36">
        <v>99950</v>
      </c>
      <c r="D64" s="67">
        <v>0</v>
      </c>
      <c r="E64" s="153" t="str">
        <f>+IF(AND(D64&gt;=B64,D64&lt;=C64),"CUMPLE","NO CUMPLE")</f>
        <v>NO CUMPLE</v>
      </c>
      <c r="F64" s="28">
        <v>20</v>
      </c>
      <c r="G64" s="41" t="s">
        <v>95</v>
      </c>
      <c r="H64" s="154" t="s">
        <v>130</v>
      </c>
    </row>
    <row r="66" spans="1:18">
      <c r="A66" s="5"/>
      <c r="B66" s="5"/>
      <c r="C66" s="8"/>
      <c r="D66" s="8"/>
      <c r="E66" s="8"/>
      <c r="F66" s="8"/>
      <c r="G66" s="8"/>
      <c r="H66" s="8"/>
      <c r="I66" s="8"/>
      <c r="J66" s="8"/>
      <c r="K66" s="8"/>
      <c r="L66" s="8"/>
      <c r="M66" s="7"/>
      <c r="N66" s="7"/>
      <c r="O66" s="7"/>
      <c r="P66" s="7"/>
      <c r="Q66" s="7"/>
    </row>
    <row r="67" spans="1:18" ht="54">
      <c r="A67" s="122" t="s">
        <v>115</v>
      </c>
      <c r="B67" s="32" t="s">
        <v>116</v>
      </c>
      <c r="C67" s="32" t="s">
        <v>117</v>
      </c>
      <c r="D67" s="32" t="s">
        <v>89</v>
      </c>
      <c r="E67" s="32" t="s">
        <v>93</v>
      </c>
      <c r="F67" s="124" t="s">
        <v>37</v>
      </c>
      <c r="G67" s="124"/>
      <c r="H67" s="124"/>
      <c r="I67" s="8"/>
      <c r="J67" s="8"/>
      <c r="K67" s="7"/>
      <c r="L67" s="7"/>
      <c r="M67" s="7"/>
      <c r="N67" s="7"/>
      <c r="O67" s="7"/>
    </row>
    <row r="68" spans="1:18">
      <c r="A68" s="123"/>
      <c r="B68" s="42">
        <f>+ROUND('Resumen región 7'!E3*20%,0)</f>
        <v>205</v>
      </c>
      <c r="C68" s="67">
        <v>2347</v>
      </c>
      <c r="D68" s="28">
        <v>10</v>
      </c>
      <c r="E68" s="28">
        <f>+IF(((C68-B68)/'Resumen región 7'!E3)*D68&gt;10,10,((C68-B68)/'Resumen región 7'!E3)*D68)</f>
        <v>10</v>
      </c>
      <c r="F68" s="125" t="s">
        <v>131</v>
      </c>
      <c r="G68" s="125"/>
      <c r="H68" s="125"/>
      <c r="I68" s="8"/>
      <c r="J68" s="8"/>
      <c r="K68" s="7"/>
      <c r="L68" s="7"/>
      <c r="M68" s="7"/>
      <c r="N68" s="7"/>
      <c r="O68" s="7"/>
    </row>
    <row r="69" spans="1:18" s="17" customFormat="1" ht="42" customHeight="1">
      <c r="A69" s="86" t="s">
        <v>119</v>
      </c>
      <c r="B69" s="87"/>
      <c r="C69" s="87"/>
      <c r="D69" s="87"/>
      <c r="E69" s="87"/>
      <c r="F69" s="87"/>
      <c r="G69" s="87"/>
      <c r="H69" s="88"/>
      <c r="I69" s="60"/>
      <c r="J69" s="60"/>
      <c r="K69" s="60"/>
      <c r="L69" s="60"/>
      <c r="M69" s="60"/>
      <c r="N69" s="60"/>
      <c r="O69" s="6"/>
      <c r="P69" s="6"/>
      <c r="Q69" s="6"/>
      <c r="R69" s="6"/>
    </row>
  </sheetData>
  <mergeCells count="50">
    <mergeCell ref="A26:B26"/>
    <mergeCell ref="A1:H1"/>
    <mergeCell ref="B3:E3"/>
    <mergeCell ref="A13:B13"/>
    <mergeCell ref="A20:D20"/>
    <mergeCell ref="A21:B21"/>
    <mergeCell ref="G7:H7"/>
    <mergeCell ref="G6:H6"/>
    <mergeCell ref="G8:H8"/>
    <mergeCell ref="G9:H9"/>
    <mergeCell ref="G10:H10"/>
    <mergeCell ref="G11:H11"/>
    <mergeCell ref="C34:G34"/>
    <mergeCell ref="C28:G28"/>
    <mergeCell ref="A29:B29"/>
    <mergeCell ref="C33:G33"/>
    <mergeCell ref="A32:A33"/>
    <mergeCell ref="A36:B36"/>
    <mergeCell ref="C36:E36"/>
    <mergeCell ref="F36:H36"/>
    <mergeCell ref="C37:C38"/>
    <mergeCell ref="D37:D38"/>
    <mergeCell ref="E37:E38"/>
    <mergeCell ref="F37:H38"/>
    <mergeCell ref="A39:D39"/>
    <mergeCell ref="F39:H39"/>
    <mergeCell ref="A40:D40"/>
    <mergeCell ref="F40:H40"/>
    <mergeCell ref="A41:D41"/>
    <mergeCell ref="F41:H41"/>
    <mergeCell ref="A44:B44"/>
    <mergeCell ref="A42:H42"/>
    <mergeCell ref="A46:H46"/>
    <mergeCell ref="A48:A53"/>
    <mergeCell ref="D49:D53"/>
    <mergeCell ref="E49:E53"/>
    <mergeCell ref="F49:F53"/>
    <mergeCell ref="G49:G53"/>
    <mergeCell ref="H49:H53"/>
    <mergeCell ref="A56:A60"/>
    <mergeCell ref="F56:H56"/>
    <mergeCell ref="F57:H57"/>
    <mergeCell ref="F58:H58"/>
    <mergeCell ref="F59:H59"/>
    <mergeCell ref="F60:H60"/>
    <mergeCell ref="A69:H69"/>
    <mergeCell ref="A63:A64"/>
    <mergeCell ref="A67:A68"/>
    <mergeCell ref="F67:H67"/>
    <mergeCell ref="F68:H68"/>
  </mergeCells>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AA5EC524-A991-4C9C-B7A6-C0A762040E0C}">
          <x14:formula1>
            <xm:f>Variables!$A$2:$A$3</xm:f>
          </x14:formula1>
          <xm:sqref>C30:G32 C34 E39:E42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defaultColWidth="9.140625" defaultRowHeight="15"/>
  <cols>
    <col min="1" max="1" width="10.7109375" style="1" customWidth="1"/>
  </cols>
  <sheetData>
    <row r="1" spans="1:2">
      <c r="A1" s="1" t="s">
        <v>132</v>
      </c>
      <c r="B1" s="1" t="s">
        <v>133</v>
      </c>
    </row>
    <row r="2" spans="1:2">
      <c r="A2" s="1" t="s">
        <v>45</v>
      </c>
      <c r="B2" s="1">
        <v>1</v>
      </c>
    </row>
    <row r="3" spans="1:2">
      <c r="A3" s="1" t="s">
        <v>125</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2024-08-23T23:51:53Z</dcterms:modified>
  <cp:category/>
  <cp:contentStatus/>
</cp:coreProperties>
</file>